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firstSheet="6" activeTab="16"/>
  </bookViews>
  <sheets>
    <sheet name="附件1" sheetId="1" r:id="rId1"/>
    <sheet name="附件2" sheetId="2" r:id="rId2"/>
    <sheet name="附件3" sheetId="3" r:id="rId3"/>
    <sheet name="附件4 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  <sheet name="附件10" sheetId="10" r:id="rId10"/>
    <sheet name="附件11" sheetId="11" r:id="rId11"/>
    <sheet name="附件12" sheetId="12" r:id="rId12"/>
    <sheet name="附件13" sheetId="13" r:id="rId13"/>
    <sheet name="附件14" sheetId="14" r:id="rId14"/>
    <sheet name="附件15 " sheetId="15" r:id="rId15"/>
    <sheet name="附件16" sheetId="16" r:id="rId16"/>
    <sheet name="附件17" sheetId="17" r:id="rId17"/>
    <sheet name="附件18" sheetId="18" r:id="rId18"/>
    <sheet name="附件19" sheetId="19" r:id="rId19"/>
  </sheets>
  <externalReferences>
    <externalReference r:id="rId22"/>
  </externalReferences>
  <definedNames>
    <definedName name="_xlnm.Print_Area" localSheetId="9">'附件10'!$A$1:$E$23</definedName>
    <definedName name="_xlnm.Print_Area" localSheetId="1">'附件2'!$A$1:$E$1301</definedName>
    <definedName name="_xlnm.Print_Area" localSheetId="4">'附件5'!$A$1:$E$25</definedName>
    <definedName name="_xlnm.Print_Area" localSheetId="0">'附件1'!$A$1:$E$31</definedName>
    <definedName name="_xlnm.Print_Titles" localSheetId="0">'附件1'!$1:$4</definedName>
    <definedName name="_xlnm.Print_Titles" localSheetId="1">'附件2'!$1:$4</definedName>
    <definedName name="_xlnm.Print_Area" localSheetId="3">'附件4 '!$A$1:$C$73</definedName>
    <definedName name="_xlnm._FilterDatabase" localSheetId="7" hidden="1">'附件8'!$A$4:$E$87</definedName>
  </definedNames>
  <calcPr fullCalcOnLoad="1"/>
</workbook>
</file>

<file path=xl/sharedStrings.xml><?xml version="1.0" encoding="utf-8"?>
<sst xmlns="http://schemas.openxmlformats.org/spreadsheetml/2006/main" count="2122" uniqueCount="1683">
  <si>
    <t>附件1</t>
  </si>
  <si>
    <t>2021年朝天区一般公共预算收入决算表</t>
  </si>
  <si>
    <t xml:space="preserve">      单位：万元</t>
  </si>
  <si>
    <t>收  入  项  目</t>
  </si>
  <si>
    <t>2021年预算
调整数</t>
  </si>
  <si>
    <t>2021年决算数</t>
  </si>
  <si>
    <t>决算数较预算调
整数增（减）
比例</t>
  </si>
  <si>
    <t>备注</t>
  </si>
  <si>
    <t>一、税收收入</t>
  </si>
  <si>
    <t>增 值 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</si>
  <si>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</si>
  <si>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</si>
  <si>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</si>
  <si>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</si>
  <si>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</si>
  <si>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</si>
  <si>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</si>
  <si>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</si>
  <si>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</si>
  <si>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</si>
  <si>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</si>
  <si>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</si>
  <si>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</si>
  <si>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</si>
  <si>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</si>
  <si>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</si>
  <si>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</si>
  <si>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</si>
  <si>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</si>
  <si>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</si>
  <si>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</si>
  <si>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</si>
  <si>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</si>
  <si>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其他收入</t>
  </si>
  <si>
    <t>一般公共预算收入合计</t>
  </si>
  <si>
    <t>附件2</t>
  </si>
  <si>
    <t>2021年朝天区一般公共预算支出决算表</t>
  </si>
  <si>
    <t>单位：万元</t>
  </si>
  <si>
    <t>预  算  科  目</t>
  </si>
  <si>
    <t>2021年预算调整数</t>
  </si>
  <si>
    <t>决算数较预算调整数增（减）
比例</t>
  </si>
  <si>
    <t>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</si>
  <si>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</si>
  <si>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</si>
  <si>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</si>
  <si>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</si>
  <si>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</si>
  <si>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</si>
  <si>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</si>
  <si>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</si>
  <si>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</si>
  <si>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</si>
  <si>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</si>
  <si>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</si>
  <si>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</si>
  <si>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</si>
  <si>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</si>
  <si>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</si>
  <si>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</si>
  <si>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政府办公厅（室）及相关机构事务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</si>
  <si>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</si>
  <si>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</si>
  <si>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</si>
  <si>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</si>
  <si>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</si>
  <si>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</si>
  <si>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</si>
  <si>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</si>
  <si>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</si>
  <si>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</si>
  <si>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</si>
  <si>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</si>
  <si>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</si>
  <si>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</si>
  <si>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</si>
  <si>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</si>
  <si>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</si>
  <si>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</si>
  <si>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</si>
  <si>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</si>
  <si>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</si>
  <si>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</si>
  <si>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</si>
  <si>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</si>
  <si>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</si>
  <si>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</si>
  <si>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</si>
  <si>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</si>
  <si>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</si>
  <si>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</si>
  <si>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</si>
  <si>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</si>
  <si>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</si>
  <si>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</si>
  <si>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</si>
  <si>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</si>
  <si>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</si>
  <si>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</si>
  <si>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</si>
  <si>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</si>
  <si>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</si>
  <si>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</si>
  <si>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</si>
  <si>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</si>
  <si>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</si>
  <si>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</si>
  <si>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</si>
  <si>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</si>
  <si>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</si>
  <si>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</si>
  <si>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</si>
  <si>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</si>
  <si>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</si>
  <si>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</si>
  <si>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</si>
  <si>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</si>
  <si>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</si>
  <si>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</si>
  <si>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</si>
  <si>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</si>
  <si>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</si>
  <si>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</si>
  <si>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</si>
  <si>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</si>
  <si>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</si>
  <si>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</si>
  <si>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</si>
  <si>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</si>
  <si>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</si>
  <si>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</si>
  <si>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</si>
  <si>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</si>
  <si>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</si>
  <si>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</si>
  <si>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</si>
  <si>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</si>
  <si>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</si>
  <si>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</si>
  <si>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</si>
  <si>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</si>
  <si>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</si>
  <si>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</si>
  <si>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</si>
  <si>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</si>
  <si>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</si>
  <si>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</si>
  <si>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</si>
  <si>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</si>
  <si>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</si>
  <si>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</si>
  <si>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</si>
  <si>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</si>
  <si>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</si>
  <si>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</si>
  <si>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</si>
  <si>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</si>
  <si>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</si>
  <si>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</si>
  <si>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</si>
  <si>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其他共产党事务支出</t>
  </si>
  <si>
    <t xml:space="preserve">  网信事务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</si>
  <si>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</si>
  <si>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</si>
  <si>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</si>
  <si>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</si>
  <si>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</si>
  <si>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</si>
  <si>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</si>
  <si>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质量基础</t>
  </si>
  <si>
    <t xml:space="preserve">    标准化管理</t>
  </si>
  <si>
    <t xml:space="preserve">    药品事务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</si>
  <si>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</si>
  <si>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</si>
  <si>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</si>
  <si>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</si>
  <si>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</si>
  <si>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</si>
  <si>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>二、外交支出</t>
  </si>
  <si>
    <t xml:space="preserve">  外交管理事务</t>
  </si>
  <si>
    <t xml:space="preserve">  驻外机构</t>
  </si>
  <si>
    <t xml:space="preserve">    驻外使领馆（团、处）</t>
  </si>
  <si>
    <t xml:space="preserve">  对外援助</t>
  </si>
  <si>
    <t xml:space="preserve">    援外优惠贷款贴息</t>
  </si>
  <si>
    <t xml:space="preserve">  国际组织</t>
  </si>
  <si>
    <t xml:space="preserve">    国际组织会费</t>
  </si>
  <si>
    <t xml:space="preserve">  对外合作与交流</t>
  </si>
  <si>
    <t xml:space="preserve">    在华国际会议</t>
  </si>
  <si>
    <t xml:space="preserve">  对外宣传</t>
  </si>
  <si>
    <t xml:space="preserve">    对外宣传</t>
  </si>
  <si>
    <t xml:space="preserve">  边界勘界联检</t>
  </si>
  <si>
    <t xml:space="preserve">    边界勘界</t>
  </si>
  <si>
    <t xml:space="preserve">  国际发展合作</t>
  </si>
  <si>
    <t xml:space="preserve">  其他外交支出</t>
  </si>
  <si>
    <t xml:space="preserve">    其他外交支出</t>
  </si>
  <si>
    <t>三、国防支出</t>
  </si>
  <si>
    <t xml:space="preserve">  现役部队</t>
  </si>
  <si>
    <t xml:space="preserve">    现役部队</t>
  </si>
  <si>
    <t xml:space="preserve">  国防科研事业</t>
  </si>
  <si>
    <t xml:space="preserve">    国防科研事业</t>
  </si>
  <si>
    <t xml:space="preserve">  专项工程</t>
  </si>
  <si>
    <t xml:space="preserve">    专项工程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</si>
  <si>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</si>
  <si>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</si>
  <si>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</si>
  <si>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</si>
  <si>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</si>
  <si>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</si>
  <si>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</si>
  <si>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</si>
  <si>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</si>
  <si>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</si>
  <si>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</t>
  </si>
  <si>
    <t xml:space="preserve">    其他国防支出</t>
  </si>
  <si>
    <t>四、公共安全支出</t>
  </si>
  <si>
    <t xml:space="preserve">  武装警察部队</t>
  </si>
  <si>
    <t xml:space="preserve">    武装警察部队</t>
  </si>
  <si>
    <t xml:space="preserve">    其他武装警察部队支出</t>
  </si>
  <si>
    <t xml:space="preserve">  公安</t>
  </si>
  <si>
    <t xml:space="preserve">    执法办案</t>
  </si>
  <si>
    <t xml:space="preserve">    移民事务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</si>
  <si>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</si>
  <si>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</si>
  <si>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</si>
  <si>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</si>
  <si>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</si>
  <si>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</si>
  <si>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</si>
  <si>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</si>
  <si>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</si>
  <si>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</si>
  <si>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</si>
  <si>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</si>
  <si>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</si>
  <si>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</si>
  <si>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</si>
  <si>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</si>
  <si>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</si>
  <si>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公共法律服务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</si>
  <si>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</si>
  <si>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</si>
  <si>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</si>
  <si>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</si>
  <si>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</si>
  <si>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</si>
  <si>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</si>
  <si>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</si>
  <si>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</si>
  <si>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</si>
  <si>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</si>
  <si>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</si>
  <si>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 xml:space="preserve">    其他公共安全支出</t>
  </si>
  <si>
    <t>五、教育支出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</si>
  <si>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</si>
  <si>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</si>
  <si>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</si>
  <si>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</si>
  <si>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</si>
  <si>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</si>
  <si>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</si>
  <si>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</si>
  <si>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</si>
  <si>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</si>
  <si>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</si>
  <si>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</si>
  <si>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</si>
  <si>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</si>
  <si>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</si>
  <si>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中等职业教育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</si>
  <si>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</si>
  <si>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</si>
  <si>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</si>
  <si>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</si>
  <si>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</si>
  <si>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</si>
  <si>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</si>
  <si>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</si>
  <si>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</si>
  <si>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</si>
  <si>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</si>
  <si>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</si>
  <si>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</si>
  <si>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</si>
  <si>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</si>
  <si>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</si>
  <si>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</si>
  <si>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</si>
  <si>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</si>
  <si>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</si>
  <si>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</si>
  <si>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</si>
  <si>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</si>
  <si>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</si>
  <si>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</si>
  <si>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</si>
  <si>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</si>
  <si>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</si>
  <si>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</si>
  <si>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</si>
  <si>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</si>
  <si>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</si>
  <si>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</si>
  <si>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</t>
  </si>
  <si>
    <t xml:space="preserve">    其他教育支出</t>
  </si>
  <si>
    <t>六、科学技术支出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</si>
  <si>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</si>
  <si>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</si>
  <si>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</si>
  <si>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</si>
  <si>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</si>
  <si>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</si>
  <si>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</si>
  <si>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</si>
  <si>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</si>
  <si>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</si>
  <si>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</si>
  <si>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</si>
  <si>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</si>
  <si>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</si>
  <si>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</si>
  <si>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</si>
  <si>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</si>
  <si>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</si>
  <si>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</si>
  <si>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</si>
  <si>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</si>
  <si>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</si>
  <si>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</si>
  <si>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</si>
  <si>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</si>
  <si>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</si>
  <si>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</si>
  <si>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</si>
  <si>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</si>
  <si>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</si>
  <si>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</si>
  <si>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</si>
  <si>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</si>
  <si>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</si>
  <si>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科学技术普及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</si>
  <si>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</si>
  <si>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</si>
  <si>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</si>
  <si>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</si>
  <si>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</si>
  <si>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</si>
  <si>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</si>
  <si>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</si>
  <si>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</si>
  <si>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</t>
  </si>
  <si>
    <t xml:space="preserve">    科技奖励</t>
  </si>
  <si>
    <t xml:space="preserve">    核应急</t>
  </si>
  <si>
    <t xml:space="preserve">    转制科研机构</t>
  </si>
  <si>
    <t xml:space="preserve">    其他科学技术支出</t>
  </si>
  <si>
    <t>七、文化旅游体育与传媒支出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</si>
  <si>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</si>
  <si>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</si>
  <si>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</si>
  <si>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</si>
  <si>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</si>
  <si>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</si>
  <si>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</si>
  <si>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</si>
  <si>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</si>
  <si>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文化和旅游管理事务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</si>
  <si>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</si>
  <si>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</si>
  <si>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</si>
  <si>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</si>
  <si>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</si>
  <si>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</si>
  <si>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</si>
  <si>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</si>
  <si>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</si>
  <si>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</si>
  <si>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</si>
  <si>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</si>
  <si>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</si>
  <si>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</si>
  <si>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</si>
  <si>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</si>
  <si>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</si>
  <si>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</si>
  <si>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</si>
  <si>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</si>
  <si>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</si>
  <si>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</si>
  <si>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</si>
  <si>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</si>
  <si>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</si>
  <si>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</si>
  <si>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</si>
  <si>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</si>
  <si>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</si>
  <si>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</t>
  </si>
  <si>
    <t>八、社会保障和就业支出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</si>
  <si>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</si>
  <si>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</si>
  <si>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</si>
  <si>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</si>
  <si>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</si>
  <si>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</si>
  <si>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</si>
  <si>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引进人才费用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</si>
  <si>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</si>
  <si>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</si>
  <si>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</si>
  <si>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</si>
  <si>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</si>
  <si>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</si>
  <si>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</si>
  <si>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</si>
  <si>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</si>
  <si>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</si>
  <si>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  用其他财政资金补充基金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</si>
  <si>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</si>
  <si>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</si>
  <si>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</si>
  <si>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</si>
  <si>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</si>
  <si>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</si>
  <si>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</si>
  <si>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</si>
  <si>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</si>
  <si>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</si>
  <si>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</si>
  <si>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</si>
  <si>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</si>
  <si>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</si>
  <si>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</si>
  <si>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</si>
  <si>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</si>
  <si>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</si>
  <si>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</si>
  <si>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</si>
  <si>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</si>
  <si>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</si>
  <si>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</si>
  <si>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</si>
  <si>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</si>
  <si>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</si>
  <si>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</si>
  <si>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</si>
  <si>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</si>
  <si>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</si>
  <si>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</si>
  <si>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</si>
  <si>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</si>
  <si>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</si>
  <si>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</si>
  <si>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</si>
  <si>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</si>
  <si>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</si>
  <si>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</si>
  <si>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</si>
  <si>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</si>
  <si>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</si>
  <si>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</si>
  <si>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</si>
  <si>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</si>
  <si>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</si>
  <si>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</si>
  <si>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</si>
  <si>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</si>
  <si>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</si>
  <si>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</si>
  <si>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</si>
  <si>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</si>
  <si>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</si>
  <si>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</si>
  <si>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</si>
  <si>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</si>
  <si>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</si>
  <si>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</si>
  <si>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</si>
  <si>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</si>
  <si>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</si>
  <si>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</si>
  <si>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</si>
  <si>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</si>
  <si>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</si>
  <si>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</si>
  <si>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</si>
  <si>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</si>
  <si>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</si>
  <si>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</si>
  <si>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</si>
  <si>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</si>
  <si>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</si>
  <si>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</si>
  <si>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</si>
  <si>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</si>
  <si>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</si>
  <si>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</si>
  <si>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</si>
  <si>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</si>
  <si>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</si>
  <si>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</si>
  <si>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</si>
  <si>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九、卫生健康支出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</si>
  <si>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</si>
  <si>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</si>
  <si>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</si>
  <si>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</si>
  <si>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</si>
  <si>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</si>
  <si>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</si>
  <si>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</si>
  <si>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</si>
  <si>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</si>
  <si>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</si>
  <si>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</si>
  <si>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康复医院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</si>
  <si>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</si>
  <si>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</si>
  <si>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</si>
  <si>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</si>
  <si>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</si>
  <si>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</si>
  <si>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</si>
  <si>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</si>
  <si>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</si>
  <si>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</si>
  <si>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</si>
  <si>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</si>
  <si>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</si>
  <si>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</si>
  <si>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</si>
  <si>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</si>
  <si>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</si>
  <si>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</si>
  <si>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</si>
  <si>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</si>
  <si>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</si>
  <si>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</si>
  <si>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</si>
  <si>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</si>
  <si>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</si>
  <si>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</si>
  <si>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</si>
  <si>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</si>
  <si>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</si>
  <si>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</si>
  <si>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</si>
  <si>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</si>
  <si>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</si>
  <si>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</si>
  <si>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</si>
  <si>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</si>
  <si>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</si>
  <si>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</si>
  <si>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</si>
  <si>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</si>
  <si>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</si>
  <si>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</si>
  <si>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</si>
  <si>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</si>
  <si>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</si>
  <si>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</si>
  <si>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</si>
  <si>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</si>
  <si>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</si>
  <si>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十、节能环保支出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</si>
  <si>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</si>
  <si>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</si>
  <si>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</si>
  <si>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</si>
  <si>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</si>
  <si>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</si>
  <si>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</si>
  <si>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</si>
  <si>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</si>
  <si>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</si>
  <si>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</si>
  <si>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</si>
  <si>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</si>
  <si>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</si>
  <si>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</si>
  <si>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</si>
  <si>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</si>
  <si>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</si>
  <si>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</si>
  <si>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</si>
  <si>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</si>
  <si>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</si>
  <si>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</si>
  <si>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</si>
  <si>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</si>
  <si>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</si>
  <si>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</si>
  <si>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</si>
  <si>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</si>
  <si>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</si>
  <si>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</si>
  <si>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</si>
  <si>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</si>
  <si>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</si>
  <si>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</si>
  <si>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</si>
  <si>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</si>
  <si>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</si>
  <si>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</si>
  <si>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</si>
  <si>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</si>
  <si>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</si>
  <si>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</si>
  <si>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</si>
  <si>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</t>
  </si>
  <si>
    <t xml:space="preserve">    已垦草原退耕还草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</si>
  <si>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</si>
  <si>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</si>
  <si>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</si>
  <si>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</si>
  <si>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</si>
  <si>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</si>
  <si>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</si>
  <si>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</si>
  <si>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</t>
  </si>
  <si>
    <t xml:space="preserve">    可再生能源</t>
  </si>
  <si>
    <t xml:space="preserve">  循环经济</t>
  </si>
  <si>
    <t xml:space="preserve">    循环经济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</si>
  <si>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</si>
  <si>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</si>
  <si>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</si>
  <si>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</si>
  <si>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</si>
  <si>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</si>
  <si>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</si>
  <si>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</si>
  <si>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</si>
  <si>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</si>
  <si>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</t>
  </si>
  <si>
    <t xml:space="preserve">    其他节能环保支出</t>
  </si>
  <si>
    <t>十一、城乡社区支出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</si>
  <si>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</si>
  <si>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</si>
  <si>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</si>
  <si>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</si>
  <si>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</si>
  <si>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</si>
  <si>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</si>
  <si>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</si>
  <si>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</si>
  <si>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</si>
  <si>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</si>
  <si>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</si>
  <si>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</si>
  <si>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</si>
  <si>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</si>
  <si>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</si>
  <si>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</si>
  <si>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</si>
  <si>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</si>
  <si>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>十二、农林水支出</t>
  </si>
  <si>
    <t xml:space="preserve">  农业农村</t>
  </si>
  <si>
    <t xml:space="preserve">    农业生产发展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</si>
  <si>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</si>
  <si>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</si>
  <si>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</si>
  <si>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</si>
  <si>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</si>
  <si>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</si>
  <si>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</si>
  <si>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</si>
  <si>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</si>
  <si>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</si>
  <si>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农村合作经济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</si>
  <si>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</si>
  <si>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</si>
  <si>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</si>
  <si>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</si>
  <si>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</si>
  <si>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</si>
  <si>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</si>
  <si>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</si>
  <si>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</si>
  <si>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</si>
  <si>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</si>
  <si>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</si>
  <si>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</si>
  <si>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</si>
  <si>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</si>
  <si>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</si>
  <si>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</si>
  <si>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</si>
  <si>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</si>
  <si>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</si>
  <si>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</si>
  <si>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</si>
  <si>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</si>
  <si>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</si>
  <si>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</si>
  <si>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</si>
  <si>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</si>
  <si>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</si>
  <si>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</si>
  <si>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</si>
  <si>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</si>
  <si>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</si>
  <si>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</si>
  <si>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</si>
  <si>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</si>
  <si>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</si>
  <si>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</si>
  <si>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</si>
  <si>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</si>
  <si>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</si>
  <si>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</si>
  <si>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</si>
  <si>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</si>
  <si>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</si>
  <si>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</si>
  <si>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</si>
  <si>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</si>
  <si>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</si>
  <si>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</si>
  <si>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</si>
  <si>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</si>
  <si>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</si>
  <si>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</si>
  <si>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</si>
  <si>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</si>
  <si>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</si>
  <si>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</si>
  <si>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</si>
  <si>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</si>
  <si>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</si>
  <si>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</si>
  <si>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</si>
  <si>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</si>
  <si>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</si>
  <si>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</si>
  <si>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</si>
  <si>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</si>
  <si>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</si>
  <si>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</si>
  <si>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</si>
  <si>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</si>
  <si>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</si>
  <si>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</si>
  <si>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</si>
  <si>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</si>
  <si>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对村级公益事业建设的补助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</si>
  <si>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</si>
  <si>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</si>
  <si>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</si>
  <si>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</si>
  <si>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</si>
  <si>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</si>
  <si>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</si>
  <si>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</si>
  <si>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</si>
  <si>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</si>
  <si>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</si>
  <si>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</si>
  <si>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</si>
  <si>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</si>
  <si>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</si>
  <si>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</si>
  <si>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</t>
  </si>
  <si>
    <t xml:space="preserve">    化解其他公益性乡村债务支出</t>
  </si>
  <si>
    <t xml:space="preserve">    其他农林水支出</t>
  </si>
  <si>
    <t>十三、交通运输支出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</si>
  <si>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</si>
  <si>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</si>
  <si>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</si>
  <si>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</si>
  <si>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</si>
  <si>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</si>
  <si>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</si>
  <si>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</si>
  <si>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</si>
  <si>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</si>
  <si>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</si>
  <si>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</si>
  <si>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</si>
  <si>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</si>
  <si>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</si>
  <si>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</si>
  <si>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</si>
  <si>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</si>
  <si>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</si>
  <si>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</si>
  <si>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</si>
  <si>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</si>
  <si>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</si>
  <si>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</si>
  <si>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</si>
  <si>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</si>
  <si>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</si>
  <si>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</si>
  <si>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</si>
  <si>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</si>
  <si>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</si>
  <si>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</si>
  <si>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</si>
  <si>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</si>
  <si>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</si>
  <si>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</si>
  <si>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</si>
  <si>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</si>
  <si>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</si>
  <si>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</si>
  <si>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</si>
  <si>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</si>
  <si>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</si>
  <si>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</si>
  <si>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</si>
  <si>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</si>
  <si>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</si>
  <si>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</t>
  </si>
  <si>
    <t xml:space="preserve">    公共交通运营补助</t>
  </si>
  <si>
    <t xml:space="preserve">    其他交通运输支出</t>
  </si>
  <si>
    <t>十四、资源勘探信息等支出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</si>
  <si>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</si>
  <si>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</si>
  <si>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</si>
  <si>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</si>
  <si>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</si>
  <si>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</si>
  <si>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</si>
  <si>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</si>
  <si>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</si>
  <si>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</si>
  <si>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</si>
  <si>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</si>
  <si>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</si>
  <si>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</si>
  <si>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</si>
  <si>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</si>
  <si>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</si>
  <si>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</si>
  <si>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</si>
  <si>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</si>
  <si>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</si>
  <si>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</si>
  <si>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</si>
  <si>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</si>
  <si>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</si>
  <si>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产业发展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</si>
  <si>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</si>
  <si>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</si>
  <si>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</si>
  <si>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</si>
  <si>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</si>
  <si>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</si>
  <si>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</si>
  <si>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</si>
  <si>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</si>
  <si>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</si>
  <si>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</si>
  <si>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</si>
  <si>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</si>
  <si>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</si>
  <si>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</si>
  <si>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</si>
  <si>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</si>
  <si>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</si>
  <si>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</si>
  <si>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</t>
  </si>
  <si>
    <t>十五、商业服务业等支出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</si>
  <si>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</si>
  <si>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</si>
  <si>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</si>
  <si>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</si>
  <si>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</si>
  <si>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</si>
  <si>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</si>
  <si>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</si>
  <si>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</si>
  <si>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</t>
  </si>
  <si>
    <t xml:space="preserve">    服务业基础设施建设</t>
  </si>
  <si>
    <t xml:space="preserve">    其他商业服务业等支出</t>
  </si>
  <si>
    <t>十六、金融支出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</si>
  <si>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</si>
  <si>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</si>
  <si>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</si>
  <si>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</si>
  <si>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</si>
  <si>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</si>
  <si>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</si>
  <si>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</si>
  <si>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</si>
  <si>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</si>
  <si>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</si>
  <si>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</si>
  <si>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</si>
  <si>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</si>
  <si>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</si>
  <si>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</si>
  <si>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</si>
  <si>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</si>
  <si>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</si>
  <si>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</si>
  <si>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</si>
  <si>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</si>
  <si>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</t>
  </si>
  <si>
    <t xml:space="preserve">    其他金融支出</t>
  </si>
  <si>
    <t>十七、援助其他地区支出</t>
  </si>
  <si>
    <t>十八、自然资源海洋气象等支出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</si>
  <si>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</si>
  <si>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</si>
  <si>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</si>
  <si>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</si>
  <si>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</si>
  <si>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</si>
  <si>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</si>
  <si>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</si>
  <si>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</si>
  <si>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</si>
  <si>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</si>
  <si>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</si>
  <si>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地质勘查基金（周转金）支出</t>
  </si>
  <si>
    <t xml:space="preserve">    其他自然资源事物支出</t>
  </si>
  <si>
    <t xml:space="preserve">  海洋管理事务</t>
  </si>
  <si>
    <t xml:space="preserve">  测绘事务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</si>
  <si>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</si>
  <si>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</si>
  <si>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</si>
  <si>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</si>
  <si>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</si>
  <si>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</si>
  <si>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</si>
  <si>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</si>
  <si>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</si>
  <si>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</si>
  <si>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</si>
  <si>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</si>
  <si>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</si>
  <si>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</si>
  <si>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</si>
  <si>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>十九、住房保障支出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</si>
  <si>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</si>
  <si>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</si>
  <si>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</si>
  <si>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</si>
  <si>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</si>
  <si>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</si>
  <si>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</si>
  <si>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</si>
  <si>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</si>
  <si>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</si>
  <si>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</si>
  <si>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</si>
  <si>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</si>
  <si>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</si>
  <si>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</si>
  <si>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</si>
  <si>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</si>
  <si>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</si>
  <si>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二十、粮油物资储备支出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</si>
  <si>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</si>
  <si>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</si>
  <si>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</si>
  <si>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</si>
  <si>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</si>
  <si>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</si>
  <si>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</si>
  <si>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</si>
  <si>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</si>
  <si>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</si>
  <si>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</si>
  <si>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</si>
  <si>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</si>
  <si>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</si>
  <si>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</si>
  <si>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</si>
  <si>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</si>
  <si>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</si>
  <si>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</si>
  <si>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</si>
  <si>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</si>
  <si>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</si>
  <si>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</si>
  <si>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</si>
  <si>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</si>
  <si>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</si>
  <si>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</si>
  <si>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</si>
  <si>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</si>
  <si>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</si>
  <si>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</si>
  <si>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</si>
  <si>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</si>
  <si>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</si>
  <si>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</si>
  <si>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</si>
  <si>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</si>
  <si>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</si>
  <si>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</si>
  <si>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</si>
  <si>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</si>
  <si>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</si>
  <si>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</si>
  <si>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</si>
  <si>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二十一、灾害防治及应急管理支出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</si>
  <si>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</si>
  <si>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</si>
  <si>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</si>
  <si>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</si>
  <si>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</si>
  <si>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</si>
  <si>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</si>
  <si>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</si>
  <si>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</si>
  <si>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</si>
  <si>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</si>
  <si>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</si>
  <si>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</si>
  <si>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</si>
  <si>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</si>
  <si>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</si>
  <si>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</si>
  <si>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</si>
  <si>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</si>
  <si>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</si>
  <si>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</si>
  <si>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</si>
  <si>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</si>
  <si>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</si>
  <si>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</si>
  <si>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</si>
  <si>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</si>
  <si>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</si>
  <si>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</si>
  <si>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</si>
  <si>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</si>
  <si>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</si>
  <si>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</si>
  <si>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</si>
  <si>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</si>
  <si>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</si>
  <si>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</si>
  <si>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</si>
  <si>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</si>
  <si>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 xml:space="preserve">    其他灾害防治及应急管理支出</t>
  </si>
  <si>
    <t>二十二、预备费</t>
  </si>
  <si>
    <t xml:space="preserve">  预备费</t>
  </si>
  <si>
    <t>二十三、其他支出</t>
  </si>
  <si>
    <t xml:space="preserve">  年初预留</t>
  </si>
  <si>
    <t xml:space="preserve">    年初预留</t>
  </si>
  <si>
    <t xml:space="preserve">  其他支出</t>
  </si>
  <si>
    <t xml:space="preserve">    其他支出</t>
  </si>
  <si>
    <t>二十四、债务付息支出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</si>
  <si>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</si>
  <si>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</si>
  <si>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</si>
  <si>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>二十五、债务发行费用支出</t>
  </si>
  <si>
    <t xml:space="preserve">  地方政府一般债务发行费用支出</t>
  </si>
  <si>
    <t xml:space="preserve">    地方政府一般债务发行费用支出</t>
  </si>
  <si>
    <t>一般公共预算支出合计</t>
  </si>
  <si>
    <t>附件3</t>
  </si>
  <si>
    <t>2021年朝天区一般公共预算收支决算平衡表</t>
  </si>
  <si>
    <t>收   入</t>
  </si>
  <si>
    <t>决 算 数</t>
  </si>
  <si>
    <t>支   出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</si>
  <si>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</si>
  <si>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</si>
  <si>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</si>
  <si>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</si>
  <si>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</si>
  <si>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</si>
  <si>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</si>
  <si>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</si>
  <si>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</si>
  <si>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</si>
  <si>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</si>
  <si>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</si>
  <si>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</si>
  <si>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</si>
  <si>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</si>
  <si>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</si>
  <si>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</si>
  <si>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</si>
  <si>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</si>
  <si>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</si>
  <si>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</si>
  <si>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</si>
  <si>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</si>
  <si>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</si>
  <si>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</si>
  <si>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</si>
  <si>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</si>
  <si>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</si>
  <si>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</si>
  <si>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</si>
  <si>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</si>
  <si>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</si>
  <si>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</si>
  <si>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</si>
  <si>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</si>
  <si>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</si>
  <si>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</si>
  <si>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</si>
  <si>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</si>
  <si>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</si>
  <si>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</si>
  <si>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</si>
  <si>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</si>
  <si>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</si>
  <si>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</si>
  <si>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</si>
  <si>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</si>
  <si>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</si>
  <si>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</si>
  <si>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</si>
  <si>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</si>
  <si>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</si>
  <si>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</si>
  <si>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</si>
  <si>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</si>
  <si>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</si>
  <si>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</si>
  <si>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</si>
  <si>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</si>
  <si>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</si>
  <si>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</si>
  <si>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</si>
  <si>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</si>
  <si>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</si>
  <si>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</si>
  <si>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</si>
  <si>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</si>
  <si>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</si>
  <si>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</si>
  <si>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</si>
  <si>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</si>
  <si>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</si>
  <si>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资源勘探工业信息等共同财政事权转移支付收入  </t>
  </si>
  <si>
    <t xml:space="preserve">    资源勘探工业信息等共同财政事权转移支付支出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</si>
  <si>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</si>
  <si>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</si>
  <si>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</si>
  <si>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</si>
  <si>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</si>
  <si>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</si>
  <si>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</si>
  <si>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</si>
  <si>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</si>
  <si>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</si>
  <si>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</si>
  <si>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</si>
  <si>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</si>
  <si>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</si>
  <si>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</si>
  <si>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</si>
  <si>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</si>
  <si>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</si>
  <si>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</si>
  <si>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</si>
  <si>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</si>
  <si>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</si>
  <si>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</si>
  <si>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</si>
  <si>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</si>
  <si>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</si>
  <si>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</si>
  <si>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</si>
  <si>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</si>
  <si>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</si>
  <si>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</si>
  <si>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</si>
  <si>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</si>
  <si>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</si>
  <si>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</si>
  <si>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</si>
  <si>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</si>
  <si>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</si>
  <si>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</si>
  <si>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</si>
  <si>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</si>
  <si>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</si>
  <si>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</si>
  <si>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</si>
  <si>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</si>
  <si>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</si>
  <si>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</si>
  <si>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</si>
  <si>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</si>
  <si>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</si>
  <si>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</si>
  <si>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</si>
  <si>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</si>
  <si>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</si>
  <si>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</si>
  <si>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</si>
  <si>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</si>
  <si>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</si>
  <si>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</si>
  <si>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</si>
  <si>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</si>
  <si>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</si>
  <si>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</si>
  <si>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</si>
  <si>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</si>
  <si>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</si>
  <si>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</si>
  <si>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</si>
  <si>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</si>
  <si>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</si>
  <si>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</si>
  <si>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</si>
  <si>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</si>
  <si>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</si>
  <si>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</si>
  <si>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</si>
  <si>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</si>
  <si>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</si>
  <si>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</si>
  <si>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</si>
  <si>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</si>
  <si>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</si>
  <si>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</si>
  <si>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</si>
  <si>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</si>
  <si>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</si>
  <si>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</si>
  <si>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</si>
  <si>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</si>
  <si>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</si>
  <si>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</si>
  <si>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</si>
  <si>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</si>
  <si>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</si>
  <si>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</si>
  <si>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</si>
  <si>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</si>
  <si>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</si>
  <si>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</si>
  <si>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</si>
  <si>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</si>
  <si>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</si>
  <si>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附件4</t>
  </si>
  <si>
    <t>2021年朝天区一般公共预算经济分类科目支出决算表</t>
  </si>
  <si>
    <t>单位:万元</t>
  </si>
  <si>
    <t>科目名称</t>
  </si>
  <si>
    <t>决算数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</si>
  <si>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</si>
  <si>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</si>
  <si>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</si>
  <si>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</si>
  <si>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</si>
  <si>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</si>
  <si>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</si>
  <si>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</si>
  <si>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</si>
  <si>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</si>
  <si>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</si>
  <si>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</si>
  <si>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</si>
  <si>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</si>
  <si>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</si>
  <si>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</si>
  <si>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</si>
  <si>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</si>
  <si>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</si>
  <si>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</si>
  <si>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</si>
  <si>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</si>
  <si>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</si>
  <si>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</si>
  <si>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</si>
  <si>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</si>
  <si>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</si>
  <si>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</si>
  <si>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</si>
  <si>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</si>
  <si>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</si>
  <si>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</si>
  <si>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</si>
  <si>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</si>
  <si>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</si>
  <si>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</si>
  <si>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</si>
  <si>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</si>
  <si>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</si>
  <si>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</si>
  <si>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</si>
  <si>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</si>
  <si>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</si>
  <si>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</si>
  <si>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</si>
  <si>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</si>
  <si>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</si>
  <si>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</si>
  <si>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</si>
  <si>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</si>
  <si>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</si>
  <si>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</si>
  <si>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</si>
  <si>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预备费及预留</t>
  </si>
  <si>
    <t xml:space="preserve">  预留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</si>
  <si>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</si>
  <si>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</si>
  <si>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</si>
  <si>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</si>
  <si>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合  计</t>
  </si>
  <si>
    <t>附件5</t>
  </si>
  <si>
    <t>2021年朝天区一般公共预算经济分类科目基本支出决算表</t>
  </si>
  <si>
    <t>基本支出合计</t>
  </si>
  <si>
    <t>决算数较预算调整数增（减）比例</t>
  </si>
  <si>
    <t>一、机关工资福利支出</t>
  </si>
  <si>
    <t xml:space="preserve">     工资奖金津补贴</t>
  </si>
  <si>
    <t xml:space="preserve">     社会保障缴费</t>
  </si>
  <si>
    <t xml:space="preserve">     住房公积金</t>
  </si>
  <si>
    <t xml:space="preserve"> 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</si>
  <si>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</si>
  <si>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</si>
  <si>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</si>
  <si>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</si>
  <si>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</si>
  <si>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</si>
  <si>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</si>
  <si>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</si>
  <si>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</si>
  <si>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</si>
  <si>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</si>
  <si>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</si>
  <si>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</si>
  <si>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</si>
  <si>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</si>
  <si>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合    计</t>
  </si>
  <si>
    <t>附件6</t>
  </si>
  <si>
    <t>2021年朝天区预算内基本建设决算表</t>
  </si>
  <si>
    <t>预算科目（项目）</t>
  </si>
  <si>
    <t>（一）本级支出</t>
  </si>
  <si>
    <t xml:space="preserve">        李家镇干部周转房建设</t>
  </si>
  <si>
    <t>二、教育支出</t>
  </si>
  <si>
    <t xml:space="preserve">        教育强国推进工程</t>
  </si>
  <si>
    <t>曾家初级中学教师周转宿舍建设项目560万元、中子实验学校学生食堂建设项目480万元、曾家镇小学学生宿舍建设项目480万元。</t>
  </si>
  <si>
    <t>三、农林水支出</t>
  </si>
  <si>
    <t xml:space="preserve">        以工代赈示范工程</t>
  </si>
  <si>
    <t>四、灾害防治及应急管理支出</t>
  </si>
  <si>
    <t xml:space="preserve">        暴雨洪涝灾害灾后重建</t>
  </si>
  <si>
    <t>五、住房保障支出</t>
  </si>
  <si>
    <t xml:space="preserve">        保障性安居工程</t>
  </si>
  <si>
    <t>明月路老旧小区改造配套设施建设项目</t>
  </si>
  <si>
    <t>预算内基本建设支出合计</t>
  </si>
  <si>
    <t>本级支出合计</t>
  </si>
  <si>
    <t>附件7</t>
  </si>
  <si>
    <t>2021年朝天区政府性基金预算收入决算表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</si>
  <si>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</si>
  <si>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</si>
  <si>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</si>
  <si>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</si>
  <si>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</si>
  <si>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</si>
  <si>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</si>
  <si>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八、南水北调工程建设基金收入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</si>
  <si>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</si>
  <si>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</si>
  <si>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</si>
  <si>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</si>
  <si>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>十三、大中型水库库区基金收入</t>
  </si>
  <si>
    <t>十四、彩票公益金收入</t>
  </si>
  <si>
    <t>十五、城市基础设施配套费收入</t>
  </si>
  <si>
    <t>十六、小型水库移民扶助基金收入</t>
  </si>
  <si>
    <t>十七、国家重大水利工程建设基金收入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</si>
  <si>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</si>
  <si>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</si>
  <si>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</si>
  <si>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</si>
  <si>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政府性基金预算收入合计</t>
  </si>
  <si>
    <t>附件8</t>
  </si>
  <si>
    <t>2021年朝天区政府性基金预算支出决算表</t>
  </si>
  <si>
    <t>一、科学技术支出</t>
  </si>
  <si>
    <t>二、文化体育与传媒支出</t>
  </si>
  <si>
    <t xml:space="preserve">      旅游发展基金支出</t>
  </si>
  <si>
    <t xml:space="preserve">        地方旅游开发项目补助</t>
  </si>
  <si>
    <t>三、社会保障和就业支出</t>
  </si>
  <si>
    <t xml:space="preserve">     大中型水库移民后期扶持基金支出</t>
  </si>
  <si>
    <t xml:space="preserve">       移民补助</t>
  </si>
  <si>
    <t xml:space="preserve">       其他大中型水库移民后期扶持基金支出</t>
  </si>
  <si>
    <t>四、节能环保支出</t>
  </si>
  <si>
    <t>五、城乡社区支出</t>
  </si>
  <si>
    <t xml:space="preserve">    政府住房基金及对应专项债务收入安排的支出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</si>
  <si>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</si>
  <si>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</si>
  <si>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</si>
  <si>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</si>
  <si>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</si>
  <si>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</si>
  <si>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农村基础设施建设支出</t>
  </si>
  <si>
    <t xml:space="preserve">      城市建设支出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</si>
  <si>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</si>
  <si>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</si>
  <si>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</si>
  <si>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</si>
  <si>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</si>
  <si>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</si>
  <si>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</si>
  <si>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</si>
  <si>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</si>
  <si>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>　    征地和拆迁补偿支出</t>
  </si>
  <si>
    <t>　    土地开发支出</t>
  </si>
  <si>
    <t>　    其他国有土地收益基金支出</t>
  </si>
  <si>
    <t xml:space="preserve">    农业土地开发资金及对应专项债务收入安排的支出</t>
  </si>
  <si>
    <t xml:space="preserve">    棚户区改造专项债券收入安排的支出</t>
  </si>
  <si>
    <t xml:space="preserve">      其他棚户区改造专项债券收入安排的支出</t>
  </si>
  <si>
    <t xml:space="preserve">    城市基础设施配套费及对应专项债务收入安排的支出</t>
  </si>
  <si>
    <t xml:space="preserve">      公有房屋</t>
  </si>
  <si>
    <t xml:space="preserve">      其他城市基础设施配套费安排的支出</t>
  </si>
  <si>
    <t xml:space="preserve">   污水处理费及对应专项债务收入安排的支出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</si>
  <si>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</si>
  <si>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</si>
  <si>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</si>
  <si>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五、农林水支出</t>
  </si>
  <si>
    <t xml:space="preserve">   大中型水库库区基金安排的支出</t>
  </si>
  <si>
    <t xml:space="preserve">       基础设施建设和经济发展</t>
  </si>
  <si>
    <t xml:space="preserve">       其他大中型水库库区基金支出</t>
  </si>
  <si>
    <t>六、交通运输支出</t>
  </si>
  <si>
    <t>七、资源勘探信息等支出</t>
  </si>
  <si>
    <t>八、商业服务业等支出</t>
  </si>
  <si>
    <t>九、其他支出</t>
  </si>
  <si>
    <t xml:space="preserve">    其他政府性基金及对应专项债务收入安排的支出</t>
  </si>
  <si>
    <t xml:space="preserve">        其他地方自行试点项目收益专项债券收入安排的支出</t>
  </si>
  <si>
    <t xml:space="preserve">    彩票公益金安排的支出</t>
  </si>
  <si>
    <t xml:space="preserve">        用于社会福利的彩票公益金支出</t>
  </si>
  <si>
    <t xml:space="preserve">        用于体育事业的彩票公益金支出</t>
  </si>
  <si>
    <t xml:space="preserve">        用于教育事业的彩票公益金支出</t>
  </si>
  <si>
    <t xml:space="preserve">        用于红十字事业的彩票公益金支出</t>
  </si>
  <si>
    <t xml:space="preserve">        用于残疾人事业的彩票公益金支出</t>
  </si>
  <si>
    <t xml:space="preserve">        用于文化事业的彩票公益金支出</t>
  </si>
  <si>
    <t xml:space="preserve">        用于扶贫的彩票公益金支出</t>
  </si>
  <si>
    <t xml:space="preserve">        用于法律援助的彩票公益金支出</t>
  </si>
  <si>
    <t xml:space="preserve">        用于城乡医疗救助的的彩票公益金支出</t>
  </si>
  <si>
    <t xml:space="preserve">        用于其他社会公益事业的彩票公益金支出</t>
  </si>
  <si>
    <t>十、债务还本支出</t>
  </si>
  <si>
    <t xml:space="preserve">    地方政府专项债务还本支出 </t>
  </si>
  <si>
    <t xml:space="preserve">      国有土地使用权出让金债务还本支出</t>
  </si>
  <si>
    <t>十一、债务付息支出</t>
  </si>
  <si>
    <t xml:space="preserve">    地方政府专项债务付息支出 </t>
  </si>
  <si>
    <t xml:space="preserve">      国有土地使用权出让金债务付息支出</t>
  </si>
  <si>
    <t>十二、债务发行费用支出</t>
  </si>
  <si>
    <t xml:space="preserve">    地方政府专项债务发行费用支出</t>
  </si>
  <si>
    <t xml:space="preserve">      国有土地使用权出让金债务发行费用支出</t>
  </si>
  <si>
    <t>十三、抗疫特别国债安排的支出</t>
  </si>
  <si>
    <t xml:space="preserve">    基础设施建设</t>
  </si>
  <si>
    <t xml:space="preserve">      公共卫生体系建设</t>
  </si>
  <si>
    <t xml:space="preserve">      其他基础设施建设</t>
  </si>
  <si>
    <t xml:space="preserve">    抗疫相关支出</t>
  </si>
  <si>
    <t xml:space="preserve">      其他抗疫相关支出</t>
  </si>
  <si>
    <t>政府性基金预算支出合计</t>
  </si>
  <si>
    <t>附件9</t>
  </si>
  <si>
    <t>2021年朝天区政府性基金预算收支决算平衡表</t>
  </si>
  <si>
    <t>项目</t>
  </si>
  <si>
    <t>政府性基金预算收入</t>
  </si>
  <si>
    <t>政府性基金预算支出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</si>
  <si>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</si>
  <si>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</si>
  <si>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</si>
  <si>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</si>
  <si>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</si>
  <si>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</si>
  <si>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</si>
  <si>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</si>
  <si>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</si>
  <si>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</si>
  <si>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</si>
  <si>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</si>
  <si>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 xml:space="preserve">  地方政府专项债务还本支出</t>
  </si>
  <si>
    <t xml:space="preserve">    专项债务收入</t>
  </si>
  <si>
    <t xml:space="preserve">  抗疫特别国债还本支出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</si>
  <si>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</si>
  <si>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</si>
  <si>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</si>
  <si>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</si>
  <si>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</si>
  <si>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待偿债置换专项债券结余</t>
  </si>
  <si>
    <t>政府性基金预算年终结余</t>
  </si>
  <si>
    <t>收　　入　　总　　计　</t>
  </si>
  <si>
    <t>支　　出　　总　　计　</t>
  </si>
  <si>
    <t>附件10</t>
  </si>
  <si>
    <t>2021年朝天区国有资本经营预算收入决算表</t>
  </si>
  <si>
    <t>项      目</t>
  </si>
  <si>
    <t>一、利润收入</t>
  </si>
  <si>
    <t xml:space="preserve">    金融企业利润收入</t>
  </si>
  <si>
    <t xml:space="preserve">    石油石化企业利润收入</t>
  </si>
  <si>
    <t xml:space="preserve">    电力企业利润收入</t>
  </si>
  <si>
    <t xml:space="preserve">    地质勘查企业利润收入</t>
  </si>
  <si>
    <t xml:space="preserve">    卫生体育福利企业利润收入</t>
  </si>
  <si>
    <t xml:space="preserve">    教育文化广播企业利润收入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</si>
  <si>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</si>
  <si>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</si>
  <si>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</si>
  <si>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</si>
  <si>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</si>
  <si>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</si>
  <si>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</si>
  <si>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</si>
  <si>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</si>
  <si>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四、其他收入</t>
  </si>
  <si>
    <t xml:space="preserve">    其他国有资本经营预算收入</t>
  </si>
  <si>
    <t>国有资本经营预算收入合计</t>
  </si>
  <si>
    <t>附件11</t>
  </si>
  <si>
    <t>2021年朝天区国有资本经营预算支出决算表</t>
  </si>
  <si>
    <t xml:space="preserve">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</si>
  <si>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</si>
  <si>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</si>
  <si>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</si>
  <si>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</si>
  <si>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国有企业改革成本支出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</si>
  <si>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</si>
  <si>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</si>
  <si>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</si>
  <si>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</si>
  <si>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</si>
  <si>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</si>
  <si>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</si>
  <si>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</si>
  <si>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</si>
  <si>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</si>
  <si>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</si>
  <si>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</si>
  <si>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</si>
  <si>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</si>
  <si>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国有资本经营预算支出合计</t>
  </si>
  <si>
    <t>附件12</t>
  </si>
  <si>
    <t>2021年朝天区国有资本经营预算收支决算平衡表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</si>
  <si>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</si>
  <si>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</si>
  <si>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</si>
  <si>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</si>
  <si>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</si>
  <si>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</si>
  <si>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</si>
  <si>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</si>
  <si>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</si>
  <si>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</si>
  <si>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</si>
  <si>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</si>
  <si>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</si>
  <si>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附件13</t>
  </si>
  <si>
    <t>2021年朝天区社会保险基金预算收入决算表</t>
  </si>
  <si>
    <t>项  目</t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</si>
  <si>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</si>
  <si>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</si>
  <si>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</si>
  <si>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</si>
  <si>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</si>
  <si>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</si>
  <si>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</si>
  <si>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</si>
  <si>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三、城镇职工基本医疗保险基金收入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</si>
  <si>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</si>
  <si>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</si>
  <si>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</si>
  <si>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</si>
  <si>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</si>
  <si>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</si>
  <si>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</si>
  <si>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r>
      <t>五、生育保险基金</t>
    </r>
    <r>
      <rPr>
        <sz val="10"/>
        <color indexed="8"/>
        <rFont val="宋体"/>
        <family val="0"/>
      </rPr>
      <t>收入</t>
    </r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</si>
  <si>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</si>
  <si>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</si>
  <si>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</si>
  <si>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r>
      <t>六、城乡居民基本医疗保险基金</t>
    </r>
    <r>
      <rPr>
        <sz val="10"/>
        <color indexed="8"/>
        <rFont val="宋体"/>
        <family val="0"/>
      </rPr>
      <t>收入</t>
    </r>
  </si>
  <si>
    <t xml:space="preserve">    其中：城乡居民基本医疗保险基金财政补贴收入</t>
  </si>
  <si>
    <r>
      <t>七、城乡居民基本养老保险基金</t>
    </r>
    <r>
      <rPr>
        <sz val="10"/>
        <color indexed="8"/>
        <rFont val="宋体"/>
        <family val="0"/>
      </rPr>
      <t>收入</t>
    </r>
  </si>
  <si>
    <t>社会保险基金收入合计</t>
  </si>
  <si>
    <t>附件14</t>
  </si>
  <si>
    <t>2021年朝天区社会保险基金预算支出决算表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</si>
  <si>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</si>
  <si>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</si>
  <si>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</si>
  <si>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</si>
  <si>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</si>
  <si>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</si>
  <si>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</si>
  <si>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</si>
  <si>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</si>
  <si>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</si>
  <si>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</si>
  <si>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</si>
  <si>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</si>
  <si>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</si>
  <si>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四、工伤保险基金支出</t>
  </si>
  <si>
    <t xml:space="preserve">    其中：工伤保险待遇</t>
  </si>
  <si>
    <t xml:space="preserve">          其他工伤保险基金支出</t>
  </si>
  <si>
    <r>
      <t>五、生育保险基金</t>
    </r>
    <r>
      <rPr>
        <sz val="10"/>
        <color indexed="8"/>
        <rFont val="宋体"/>
        <family val="0"/>
      </rPr>
      <t>支出</t>
    </r>
  </si>
  <si>
    <t xml:space="preserve">    其中：生育保险金</t>
  </si>
  <si>
    <t xml:space="preserve">          其他生育保险基金支出</t>
  </si>
  <si>
    <r>
      <t>七、城乡居民基本养老保险基金</t>
    </r>
    <r>
      <rPr>
        <sz val="10"/>
        <color indexed="8"/>
        <rFont val="宋体"/>
        <family val="0"/>
      </rPr>
      <t>支出</t>
    </r>
  </si>
  <si>
    <t>社会保险基金支出合计</t>
  </si>
  <si>
    <t>附件15</t>
  </si>
  <si>
    <t>2021年朝天区社会保险基金预算收支决算平衡及结余情况表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</si>
  <si>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</si>
  <si>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</si>
  <si>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</si>
  <si>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</si>
  <si>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</si>
  <si>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</si>
  <si>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</si>
  <si>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</si>
  <si>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</si>
  <si>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</si>
  <si>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</si>
  <si>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财政补贴收入</t>
  </si>
  <si>
    <t xml:space="preserve">        利息收入</t>
  </si>
  <si>
    <t xml:space="preserve">        委托投资收益</t>
  </si>
  <si>
    <t xml:space="preserve">        转移收入</t>
  </si>
  <si>
    <t xml:space="preserve">        其他收入</t>
  </si>
  <si>
    <t xml:space="preserve">        中央调剂资金收入</t>
  </si>
  <si>
    <t>二、支出</t>
  </si>
  <si>
    <t xml:space="preserve">   其中:社会保险待遇支出</t>
  </si>
  <si>
    <t xml:space="preserve">        转移支出</t>
  </si>
  <si>
    <t xml:space="preserve">        其他支出</t>
  </si>
  <si>
    <t xml:space="preserve">        中央调剂资金支出</t>
  </si>
  <si>
    <t>三、本年收支结余</t>
  </si>
  <si>
    <t>四、年末滚存结余</t>
  </si>
  <si>
    <t>附件16</t>
  </si>
  <si>
    <t>朝天区2021年地方政府债务限额及余额决算情况表</t>
  </si>
  <si>
    <t>地   区</t>
  </si>
  <si>
    <t>2021年债务限额</t>
  </si>
  <si>
    <t>2021年债务余额决算数</t>
  </si>
  <si>
    <t>一般债务</t>
  </si>
  <si>
    <t>专项债务</t>
  </si>
  <si>
    <t>朝天区</t>
  </si>
  <si>
    <t>附件17</t>
  </si>
  <si>
    <t>朝天区2021年地方政府债务相关情况表</t>
  </si>
  <si>
    <t>本地区</t>
  </si>
  <si>
    <t>一、2020年末地方政府债务余额</t>
  </si>
  <si>
    <t xml:space="preserve">    其中： 一般债务</t>
  </si>
  <si>
    <t xml:space="preserve">           专项债务</t>
  </si>
  <si>
    <t>二、2020年地方政府债务限额</t>
  </si>
  <si>
    <t>三、2021年地方政府债券发行决算数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</si>
  <si>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</si>
  <si>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</si>
  <si>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</si>
  <si>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</si>
  <si>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四、2021年地方政府债务还本支出决算数</t>
  </si>
  <si>
    <t xml:space="preserve">    其中： 一般债务还本支出</t>
  </si>
  <si>
    <t xml:space="preserve">           专项债务还本支出</t>
  </si>
  <si>
    <t>五、2021年地方政府债务付息支出决算数</t>
  </si>
  <si>
    <t xml:space="preserve">    其中： 一般债务付息支出</t>
  </si>
  <si>
    <t xml:space="preserve">           专项债务付息支出</t>
  </si>
  <si>
    <t>六、2021年末地方政府债务余额决算数</t>
  </si>
  <si>
    <t>七、2021年地方政府债务限额</t>
  </si>
  <si>
    <t>八、2021年地方政府债务年限（年）</t>
  </si>
  <si>
    <t xml:space="preserve">    其中： 一般债务年限（年）</t>
  </si>
  <si>
    <t xml:space="preserve">           专项债务年限（年）</t>
  </si>
  <si>
    <t>附件18</t>
  </si>
  <si>
    <t>朝天区2021年地方政府专项债务表</t>
  </si>
  <si>
    <t>本级</t>
  </si>
  <si>
    <t>一、专项债券收入</t>
  </si>
  <si>
    <t>二、专项债券支出</t>
  </si>
  <si>
    <t>三、还本付息</t>
  </si>
  <si>
    <t xml:space="preserve">    其中：还本决算数</t>
  </si>
  <si>
    <t xml:space="preserve">          付息决算数</t>
  </si>
  <si>
    <t>四、项目负债规模</t>
  </si>
  <si>
    <t>五、已发行专项债券期限（年）</t>
  </si>
  <si>
    <t>六、已发行专项债券利率（%）</t>
  </si>
  <si>
    <t>附件19</t>
  </si>
  <si>
    <t>朝天区2021年地方政府债券使用情况表</t>
  </si>
  <si>
    <t>区划名称</t>
  </si>
  <si>
    <t>项目名称</t>
  </si>
  <si>
    <t>项目领域</t>
  </si>
  <si>
    <t>项目主管部门</t>
  </si>
  <si>
    <t>项目实施单位</t>
  </si>
  <si>
    <t>债券性质</t>
  </si>
  <si>
    <t>发行金额</t>
  </si>
  <si>
    <t>发行时间
（年/月）</t>
  </si>
  <si>
    <t>S301中子至曾家段（朝天区七盘关至曾家山旅游扶贫公路）</t>
  </si>
  <si>
    <t>公路</t>
  </si>
  <si>
    <t>广元市朝天区交通运输局</t>
  </si>
  <si>
    <t>一般债券</t>
  </si>
  <si>
    <t>2021-05、2021-10</t>
  </si>
  <si>
    <t>广元市朝天区乡村振兴项目</t>
  </si>
  <si>
    <t>农业</t>
  </si>
  <si>
    <t>广元市朝天区农业农村局</t>
  </si>
  <si>
    <t>广元市朝天洞天旅游开发有限公司</t>
  </si>
  <si>
    <t>专项债券</t>
  </si>
  <si>
    <t>2021-06、2021-10</t>
  </si>
  <si>
    <t>朝天城区景家坝老旧小区改造项目</t>
  </si>
  <si>
    <t>城镇老旧小区改造</t>
  </si>
  <si>
    <t>广元市朝天区住房和城乡建设局</t>
  </si>
  <si>
    <t>广元市朝天区城市建设开发有限责任公司</t>
  </si>
  <si>
    <t>2021-06</t>
  </si>
  <si>
    <t>朝天区城镇污水处理设施建设项目</t>
  </si>
  <si>
    <t>城镇污水垃圾处理</t>
  </si>
  <si>
    <t>朝天区东西部扶贫协作共建产业园配套基础设施建设项目</t>
  </si>
  <si>
    <t>产业园区基础设施</t>
  </si>
  <si>
    <t>四川广元朝天经济开发区管理委员会</t>
  </si>
  <si>
    <t>广元市朝天区工业园区建设投资有限公司</t>
  </si>
  <si>
    <t>2021-10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</si>
</sst>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  <numFmt numFmtId="178" formatCode="#,##0_ "/>
    <numFmt numFmtId="179" formatCode="0.00_ "/>
    <numFmt numFmtId="180" formatCode="0.00_);[Red]\(0.00\)"/>
    <numFmt numFmtId="181" formatCode="0_ "/>
    <numFmt numFmtId="182" formatCode="0.0_ "/>
  </numFmts>
  <fonts count="63">
    <font>
      <sz val="12"/>
      <name val="宋体"/>
      <family val="0"/>
    </font>
    <font>
      <sz val="12"/>
      <name val="方正黑体简体"/>
      <family val="0"/>
    </font>
    <font>
      <b/>
      <sz val="20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20"/>
      <name val="方正大标宋简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20"/>
      <color indexed="8"/>
      <name val="方正大标宋简体"/>
      <family val="0"/>
    </font>
    <font>
      <sz val="10"/>
      <color indexed="10"/>
      <name val="宋体"/>
      <family val="0"/>
    </font>
    <font>
      <b/>
      <sz val="10"/>
      <color indexed="63"/>
      <name val="宋体"/>
      <family val="0"/>
    </font>
    <font>
      <b/>
      <sz val="12"/>
      <name val="方正黑体简体"/>
      <family val="0"/>
    </font>
    <font>
      <b/>
      <sz val="18"/>
      <name val="方正大标宋简体"/>
      <family val="0"/>
    </font>
    <font>
      <b/>
      <sz val="20"/>
      <name val="宋体"/>
      <family val="0"/>
    </font>
    <font>
      <b/>
      <sz val="14"/>
      <color indexed="8"/>
      <name val="方正黑体_GBK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仿宋_GB2312"/>
      <family val="3"/>
    </font>
    <font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20"/>
      <color theme="1"/>
      <name val="方正小标宋简体"/>
      <family val="4"/>
    </font>
    <font>
      <sz val="12"/>
      <color theme="1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35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9" fillId="0" borderId="3" applyNumberFormat="0" applyFill="0" applyAlignment="0" applyProtection="0"/>
    <xf numFmtId="0" fontId="35" fillId="7" borderId="0" applyNumberFormat="0" applyBorder="0" applyAlignment="0" applyProtection="0"/>
    <xf numFmtId="0" fontId="32" fillId="0" borderId="4" applyNumberFormat="0" applyFill="0" applyAlignment="0" applyProtection="0"/>
    <xf numFmtId="0" fontId="0" fillId="0" borderId="0">
      <alignment/>
      <protection/>
    </xf>
    <xf numFmtId="0" fontId="35" fillId="3" borderId="0" applyNumberFormat="0" applyBorder="0" applyAlignment="0" applyProtection="0"/>
    <xf numFmtId="0" fontId="36" fillId="2" borderId="5" applyNumberFormat="0" applyAlignment="0" applyProtection="0"/>
    <xf numFmtId="0" fontId="44" fillId="2" borderId="1" applyNumberFormat="0" applyAlignment="0" applyProtection="0"/>
    <xf numFmtId="0" fontId="28" fillId="8" borderId="6" applyNumberFormat="0" applyAlignment="0" applyProtection="0"/>
    <xf numFmtId="0" fontId="5" fillId="9" borderId="0" applyNumberFormat="0" applyBorder="0" applyAlignment="0" applyProtection="0"/>
    <xf numFmtId="0" fontId="35" fillId="10" borderId="0" applyNumberFormat="0" applyBorder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42" fillId="9" borderId="0" applyNumberFormat="0" applyBorder="0" applyAlignment="0" applyProtection="0"/>
    <xf numFmtId="0" fontId="40" fillId="11" borderId="0" applyNumberFormat="0" applyBorder="0" applyAlignment="0" applyProtection="0"/>
    <xf numFmtId="0" fontId="5" fillId="12" borderId="0" applyNumberFormat="0" applyBorder="0" applyAlignment="0" applyProtection="0"/>
    <xf numFmtId="0" fontId="35" fillId="13" borderId="0" applyNumberFormat="0" applyBorder="0" applyAlignment="0" applyProtection="0"/>
    <xf numFmtId="0" fontId="5" fillId="14" borderId="0" applyNumberFormat="0" applyBorder="0" applyAlignment="0" applyProtection="0"/>
    <xf numFmtId="0" fontId="45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15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35" fillId="16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35" fillId="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</cellStyleXfs>
  <cellXfs count="299">
    <xf numFmtId="0" fontId="0" fillId="0" borderId="0" xfId="0" applyAlignment="1">
      <alignment vertical="center"/>
    </xf>
    <xf numFmtId="0" fontId="1" fillId="0" borderId="0" xfId="60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justify" vertical="center"/>
    </xf>
    <xf numFmtId="0" fontId="6" fillId="19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176" fontId="46" fillId="0" borderId="0" xfId="0" applyNumberFormat="1" applyFont="1" applyFill="1" applyBorder="1" applyAlignment="1">
      <alignment horizontal="right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vertical="center" wrapText="1"/>
    </xf>
    <xf numFmtId="177" fontId="50" fillId="0" borderId="9" xfId="0" applyNumberFormat="1" applyFont="1" applyFill="1" applyBorder="1" applyAlignment="1">
      <alignment vertical="center" wrapText="1"/>
    </xf>
    <xf numFmtId="178" fontId="7" fillId="0" borderId="9" xfId="0" applyNumberFormat="1" applyFont="1" applyFill="1" applyBorder="1" applyAlignment="1">
      <alignment horizontal="right" vertical="center"/>
    </xf>
    <xf numFmtId="0" fontId="50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/>
    </xf>
    <xf numFmtId="0" fontId="51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justify" vertical="center"/>
    </xf>
    <xf numFmtId="179" fontId="13" fillId="0" borderId="9" xfId="67" applyNumberFormat="1" applyFont="1" applyFill="1" applyBorder="1" applyAlignment="1">
      <alignment horizontal="right" vertical="center" wrapText="1"/>
      <protection/>
    </xf>
    <xf numFmtId="0" fontId="51" fillId="0" borderId="9" xfId="0" applyFont="1" applyFill="1" applyBorder="1" applyAlignment="1">
      <alignment horizontal="justify" vertical="center"/>
    </xf>
    <xf numFmtId="179" fontId="7" fillId="0" borderId="9" xfId="67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right" vertical="center"/>
    </xf>
    <xf numFmtId="0" fontId="59" fillId="0" borderId="9" xfId="77" applyFont="1" applyFill="1" applyBorder="1" applyAlignment="1">
      <alignment horizontal="center" vertical="center" wrapText="1"/>
      <protection/>
    </xf>
    <xf numFmtId="0" fontId="60" fillId="0" borderId="9" xfId="77" applyNumberFormat="1" applyFont="1" applyFill="1" applyBorder="1" applyAlignment="1" applyProtection="1">
      <alignment horizontal="left" vertical="center"/>
      <protection/>
    </xf>
    <xf numFmtId="0" fontId="59" fillId="0" borderId="9" xfId="77" applyNumberFormat="1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>
      <alignment horizontal="right" vertical="center" wrapText="1"/>
    </xf>
    <xf numFmtId="179" fontId="7" fillId="0" borderId="10" xfId="67" applyNumberFormat="1" applyFont="1" applyFill="1" applyBorder="1" applyAlignment="1">
      <alignment horizontal="right" vertical="center" wrapText="1"/>
      <protection/>
    </xf>
    <xf numFmtId="0" fontId="0" fillId="19" borderId="0" xfId="0" applyFill="1" applyAlignment="1">
      <alignment/>
    </xf>
    <xf numFmtId="0" fontId="14" fillId="19" borderId="0" xfId="0" applyFont="1" applyFill="1" applyAlignment="1">
      <alignment/>
    </xf>
    <xf numFmtId="0" fontId="15" fillId="19" borderId="0" xfId="0" applyNumberFormat="1" applyFont="1" applyFill="1" applyAlignment="1" applyProtection="1">
      <alignment horizontal="center" vertical="center"/>
      <protection/>
    </xf>
    <xf numFmtId="0" fontId="7" fillId="19" borderId="0" xfId="0" applyNumberFormat="1" applyFont="1" applyFill="1" applyAlignment="1" applyProtection="1">
      <alignment horizontal="right" vertical="center"/>
      <protection/>
    </xf>
    <xf numFmtId="0" fontId="7" fillId="19" borderId="9" xfId="0" applyNumberFormat="1" applyFont="1" applyFill="1" applyBorder="1" applyAlignment="1" applyProtection="1">
      <alignment horizontal="center" vertical="center"/>
      <protection/>
    </xf>
    <xf numFmtId="0" fontId="7" fillId="19" borderId="9" xfId="0" applyNumberFormat="1" applyFont="1" applyFill="1" applyBorder="1" applyAlignment="1" applyProtection="1">
      <alignment horizontal="center" vertical="center" wrapText="1"/>
      <protection/>
    </xf>
    <xf numFmtId="0" fontId="13" fillId="19" borderId="9" xfId="0" applyNumberFormat="1" applyFont="1" applyFill="1" applyBorder="1" applyAlignment="1" applyProtection="1">
      <alignment vertical="center"/>
      <protection/>
    </xf>
    <xf numFmtId="179" fontId="13" fillId="0" borderId="10" xfId="67" applyNumberFormat="1" applyFont="1" applyFill="1" applyBorder="1" applyAlignment="1">
      <alignment horizontal="right" vertical="center" wrapText="1"/>
      <protection/>
    </xf>
    <xf numFmtId="3" fontId="13" fillId="20" borderId="9" xfId="0" applyNumberFormat="1" applyFont="1" applyFill="1" applyBorder="1" applyAlignment="1" applyProtection="1">
      <alignment horizontal="right" vertical="center"/>
      <protection/>
    </xf>
    <xf numFmtId="0" fontId="7" fillId="19" borderId="9" xfId="0" applyNumberFormat="1" applyFont="1" applyFill="1" applyBorder="1" applyAlignment="1" applyProtection="1">
      <alignment vertical="center"/>
      <protection/>
    </xf>
    <xf numFmtId="3" fontId="7" fillId="20" borderId="9" xfId="0" applyNumberFormat="1" applyFont="1" applyFill="1" applyBorder="1" applyAlignment="1" applyProtection="1">
      <alignment horizontal="right" vertical="center"/>
      <protection/>
    </xf>
    <xf numFmtId="0" fontId="7" fillId="19" borderId="11" xfId="0" applyNumberFormat="1" applyFont="1" applyFill="1" applyBorder="1" applyAlignment="1" applyProtection="1">
      <alignment vertical="center"/>
      <protection/>
    </xf>
    <xf numFmtId="3" fontId="13" fillId="19" borderId="9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0" fillId="0" borderId="0" xfId="67" applyFill="1">
      <alignment vertical="center"/>
      <protection/>
    </xf>
    <xf numFmtId="0" fontId="6" fillId="0" borderId="0" xfId="0" applyFont="1" applyAlignment="1">
      <alignment vertical="center"/>
    </xf>
    <xf numFmtId="0" fontId="14" fillId="0" borderId="0" xfId="67" applyFont="1" applyFill="1">
      <alignment vertical="center"/>
      <protection/>
    </xf>
    <xf numFmtId="0" fontId="16" fillId="0" borderId="0" xfId="67" applyFont="1" applyFill="1" applyAlignment="1">
      <alignment horizontal="center" vertical="center"/>
      <protection/>
    </xf>
    <xf numFmtId="0" fontId="7" fillId="0" borderId="0" xfId="67" applyFont="1" applyFill="1">
      <alignment vertical="center"/>
      <protection/>
    </xf>
    <xf numFmtId="179" fontId="7" fillId="0" borderId="0" xfId="60" applyNumberFormat="1" applyFont="1" applyBorder="1" applyAlignment="1">
      <alignment horizontal="right" vertical="center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79" fontId="7" fillId="0" borderId="9" xfId="37" applyNumberFormat="1" applyFont="1" applyFill="1" applyBorder="1" applyAlignment="1">
      <alignment horizontal="center" vertical="center" wrapText="1"/>
      <protection/>
    </xf>
    <xf numFmtId="0" fontId="8" fillId="19" borderId="9" xfId="67" applyFont="1" applyFill="1" applyBorder="1" applyAlignment="1">
      <alignment horizontal="justify" vertical="center" wrapText="1"/>
      <protection/>
    </xf>
    <xf numFmtId="0" fontId="0" fillId="19" borderId="9" xfId="67" applyFill="1" applyBorder="1">
      <alignment vertical="center"/>
      <protection/>
    </xf>
    <xf numFmtId="0" fontId="7" fillId="19" borderId="10" xfId="67" applyFont="1" applyFill="1" applyBorder="1" applyAlignment="1">
      <alignment horizontal="center" vertical="center" wrapText="1"/>
      <protection/>
    </xf>
    <xf numFmtId="0" fontId="0" fillId="0" borderId="9" xfId="67" applyFill="1" applyBorder="1">
      <alignment vertical="center"/>
      <protection/>
    </xf>
    <xf numFmtId="0" fontId="7" fillId="19" borderId="9" xfId="67" applyFont="1" applyFill="1" applyBorder="1" applyAlignment="1">
      <alignment horizontal="justify" vertical="center" wrapText="1"/>
      <protection/>
    </xf>
    <xf numFmtId="0" fontId="18" fillId="19" borderId="9" xfId="0" applyFont="1" applyFill="1" applyBorder="1" applyAlignment="1">
      <alignment horizontal="left" vertical="center" wrapText="1"/>
    </xf>
    <xf numFmtId="179" fontId="7" fillId="19" borderId="10" xfId="67" applyNumberFormat="1" applyFont="1" applyFill="1" applyBorder="1" applyAlignment="1">
      <alignment horizontal="right" vertical="center" wrapText="1"/>
      <protection/>
    </xf>
    <xf numFmtId="10" fontId="7" fillId="0" borderId="9" xfId="0" applyNumberFormat="1" applyFont="1" applyBorder="1" applyAlignment="1">
      <alignment horizontal="right" vertical="center" wrapText="1"/>
    </xf>
    <xf numFmtId="180" fontId="18" fillId="19" borderId="9" xfId="0" applyNumberFormat="1" applyFont="1" applyFill="1" applyBorder="1" applyAlignment="1">
      <alignment horizontal="right" vertical="center" wrapText="1"/>
    </xf>
    <xf numFmtId="0" fontId="12" fillId="19" borderId="9" xfId="67" applyFont="1" applyFill="1" applyBorder="1" applyAlignment="1">
      <alignment horizontal="center" vertical="center" wrapText="1"/>
      <protection/>
    </xf>
    <xf numFmtId="179" fontId="13" fillId="19" borderId="10" xfId="67" applyNumberFormat="1" applyFont="1" applyFill="1" applyBorder="1" applyAlignment="1">
      <alignment horizontal="right" vertical="center" wrapText="1"/>
      <protection/>
    </xf>
    <xf numFmtId="10" fontId="13" fillId="0" borderId="9" xfId="0" applyNumberFormat="1" applyFont="1" applyBorder="1" applyAlignment="1">
      <alignment horizontal="right" vertical="center" wrapText="1"/>
    </xf>
    <xf numFmtId="0" fontId="14" fillId="0" borderId="9" xfId="67" applyFont="1" applyFill="1" applyBorder="1">
      <alignment vertical="center"/>
      <protection/>
    </xf>
    <xf numFmtId="179" fontId="0" fillId="0" borderId="0" xfId="67" applyNumberFormat="1" applyFill="1">
      <alignment vertical="center"/>
      <protection/>
    </xf>
    <xf numFmtId="179" fontId="14" fillId="0" borderId="0" xfId="67" applyNumberFormat="1" applyFont="1" applyFill="1">
      <alignment vertical="center"/>
      <protection/>
    </xf>
    <xf numFmtId="179" fontId="7" fillId="0" borderId="0" xfId="67" applyNumberFormat="1" applyFont="1" applyFill="1">
      <alignment vertical="center"/>
      <protection/>
    </xf>
    <xf numFmtId="0" fontId="7" fillId="0" borderId="12" xfId="67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179" fontId="7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79" fontId="7" fillId="0" borderId="12" xfId="37" applyNumberFormat="1" applyFont="1" applyFill="1" applyBorder="1" applyAlignment="1">
      <alignment horizontal="center" vertical="center" wrapText="1"/>
      <protection/>
    </xf>
    <xf numFmtId="0" fontId="13" fillId="19" borderId="9" xfId="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Border="1">
      <alignment vertical="center"/>
      <protection/>
    </xf>
    <xf numFmtId="0" fontId="0" fillId="0" borderId="0" xfId="60" applyFont="1" applyFill="1">
      <alignment vertical="center"/>
      <protection/>
    </xf>
    <xf numFmtId="0" fontId="19" fillId="0" borderId="0" xfId="60" applyFont="1" applyFill="1">
      <alignment vertical="center"/>
      <protection/>
    </xf>
    <xf numFmtId="0" fontId="20" fillId="0" borderId="0" xfId="60" applyFont="1" applyFill="1">
      <alignment vertical="center"/>
      <protection/>
    </xf>
    <xf numFmtId="0" fontId="0" fillId="0" borderId="0" xfId="60">
      <alignment vertical="center"/>
      <protection/>
    </xf>
    <xf numFmtId="179" fontId="0" fillId="0" borderId="0" xfId="60" applyNumberFormat="1" applyAlignment="1">
      <alignment horizontal="right" vertical="center"/>
      <protection/>
    </xf>
    <xf numFmtId="179" fontId="0" fillId="0" borderId="0" xfId="60" applyNumberFormat="1" applyFont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179" fontId="14" fillId="0" borderId="0" xfId="60" applyNumberFormat="1" applyFont="1" applyAlignment="1">
      <alignment horizontal="right" vertical="center"/>
      <protection/>
    </xf>
    <xf numFmtId="179" fontId="14" fillId="0" borderId="0" xfId="60" applyNumberFormat="1" applyFont="1" applyAlignment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7" fillId="0" borderId="0" xfId="60" applyFont="1" applyBorder="1" applyAlignment="1">
      <alignment horizontal="center" vertical="center"/>
      <protection/>
    </xf>
    <xf numFmtId="0" fontId="7" fillId="0" borderId="9" xfId="60" applyFont="1" applyBorder="1" applyAlignment="1">
      <alignment horizontal="center" vertical="center"/>
      <protection/>
    </xf>
    <xf numFmtId="0" fontId="0" fillId="0" borderId="0" xfId="60" applyFont="1">
      <alignment vertical="center"/>
      <protection/>
    </xf>
    <xf numFmtId="0" fontId="7" fillId="19" borderId="10" xfId="0" applyFont="1" applyFill="1" applyBorder="1" applyAlignment="1">
      <alignment vertical="center"/>
    </xf>
    <xf numFmtId="179" fontId="7" fillId="19" borderId="10" xfId="63" applyNumberFormat="1" applyFont="1" applyFill="1" applyBorder="1" applyAlignment="1">
      <alignment horizontal="right" vertical="center"/>
      <protection/>
    </xf>
    <xf numFmtId="179" fontId="7" fillId="0" borderId="9" xfId="60" applyNumberFormat="1" applyFont="1" applyBorder="1" applyAlignment="1">
      <alignment horizontal="right" vertical="center"/>
      <protection/>
    </xf>
    <xf numFmtId="179" fontId="7" fillId="0" borderId="13" xfId="60" applyNumberFormat="1" applyFont="1" applyBorder="1" applyAlignment="1">
      <alignment horizontal="right" vertical="center"/>
      <protection/>
    </xf>
    <xf numFmtId="0" fontId="0" fillId="19" borderId="9" xfId="60" applyFill="1" applyBorder="1">
      <alignment vertical="center"/>
      <protection/>
    </xf>
    <xf numFmtId="179" fontId="7" fillId="19" borderId="9" xfId="63" applyNumberFormat="1" applyFont="1" applyFill="1" applyBorder="1" applyAlignment="1">
      <alignment horizontal="right" vertical="center"/>
      <protection/>
    </xf>
    <xf numFmtId="179" fontId="7" fillId="0" borderId="9" xfId="63" applyNumberFormat="1" applyFont="1" applyFill="1" applyBorder="1" applyAlignment="1">
      <alignment horizontal="right" vertical="center"/>
      <protection/>
    </xf>
    <xf numFmtId="179" fontId="7" fillId="0" borderId="9" xfId="60" applyNumberFormat="1" applyFont="1" applyFill="1" applyBorder="1" applyAlignment="1">
      <alignment horizontal="right" vertical="center"/>
      <protection/>
    </xf>
    <xf numFmtId="179" fontId="22" fillId="0" borderId="9" xfId="60" applyNumberFormat="1" applyFont="1" applyFill="1" applyBorder="1" applyAlignment="1">
      <alignment horizontal="right" vertical="center"/>
      <protection/>
    </xf>
    <xf numFmtId="0" fontId="7" fillId="19" borderId="10" xfId="0" applyFont="1" applyFill="1" applyBorder="1" applyAlignment="1">
      <alignment horizontal="left" vertical="center"/>
    </xf>
    <xf numFmtId="0" fontId="14" fillId="19" borderId="9" xfId="60" applyFont="1" applyFill="1" applyBorder="1">
      <alignment vertical="center"/>
      <protection/>
    </xf>
    <xf numFmtId="0" fontId="19" fillId="19" borderId="9" xfId="60" applyFont="1" applyFill="1" applyBorder="1">
      <alignment vertical="center"/>
      <protection/>
    </xf>
    <xf numFmtId="179" fontId="7" fillId="0" borderId="12" xfId="60" applyNumberFormat="1" applyFont="1" applyFill="1" applyBorder="1" applyAlignment="1">
      <alignment horizontal="right" vertical="center"/>
      <protection/>
    </xf>
    <xf numFmtId="179" fontId="7" fillId="19" borderId="9" xfId="60" applyNumberFormat="1" applyFont="1" applyFill="1" applyBorder="1" applyAlignment="1">
      <alignment horizontal="right" vertical="center"/>
      <protection/>
    </xf>
    <xf numFmtId="0" fontId="7" fillId="19" borderId="14" xfId="0" applyFont="1" applyFill="1" applyBorder="1" applyAlignment="1">
      <alignment horizontal="left" vertical="center"/>
    </xf>
    <xf numFmtId="0" fontId="13" fillId="19" borderId="9" xfId="60" applyFont="1" applyFill="1" applyBorder="1" applyAlignment="1">
      <alignment horizontal="center" vertical="center"/>
      <protection/>
    </xf>
    <xf numFmtId="179" fontId="13" fillId="0" borderId="9" xfId="60" applyNumberFormat="1" applyFont="1" applyFill="1" applyBorder="1" applyAlignment="1">
      <alignment horizontal="right" vertical="center"/>
      <protection/>
    </xf>
    <xf numFmtId="0" fontId="14" fillId="0" borderId="0" xfId="60" applyFont="1">
      <alignment vertical="center"/>
      <protection/>
    </xf>
    <xf numFmtId="179" fontId="0" fillId="0" borderId="0" xfId="60" applyNumberFormat="1" applyFont="1" applyFill="1" applyAlignment="1">
      <alignment horizontal="right" vertical="center"/>
      <protection/>
    </xf>
    <xf numFmtId="179" fontId="19" fillId="0" borderId="0" xfId="60" applyNumberFormat="1" applyFont="1" applyFill="1" applyAlignment="1">
      <alignment horizontal="right" vertical="center"/>
      <protection/>
    </xf>
    <xf numFmtId="0" fontId="14" fillId="0" borderId="0" xfId="0" applyFont="1" applyFill="1" applyAlignment="1">
      <alignment vertical="center"/>
    </xf>
    <xf numFmtId="0" fontId="14" fillId="0" borderId="0" xfId="60" applyFont="1">
      <alignment vertical="center"/>
      <protection/>
    </xf>
    <xf numFmtId="179" fontId="0" fillId="0" borderId="0" xfId="60" applyNumberFormat="1">
      <alignment vertical="center"/>
      <protection/>
    </xf>
    <xf numFmtId="179" fontId="14" fillId="0" borderId="0" xfId="60" applyNumberFormat="1" applyFont="1">
      <alignment vertical="center"/>
      <protection/>
    </xf>
    <xf numFmtId="179" fontId="7" fillId="0" borderId="0" xfId="60" applyNumberFormat="1" applyFont="1" applyBorder="1" applyAlignment="1">
      <alignment horizontal="center" vertical="center"/>
      <protection/>
    </xf>
    <xf numFmtId="179" fontId="7" fillId="0" borderId="0" xfId="60" applyNumberFormat="1" applyFont="1" applyAlignment="1">
      <alignment horizontal="right" vertical="center"/>
      <protection/>
    </xf>
    <xf numFmtId="179" fontId="7" fillId="0" borderId="0" xfId="60" applyNumberFormat="1" applyFont="1" applyAlignment="1">
      <alignment vertical="center"/>
      <protection/>
    </xf>
    <xf numFmtId="0" fontId="7" fillId="19" borderId="10" xfId="63" applyFont="1" applyFill="1" applyBorder="1" applyAlignment="1">
      <alignment vertical="center"/>
      <protection/>
    </xf>
    <xf numFmtId="0" fontId="0" fillId="19" borderId="9" xfId="60" applyFill="1" applyBorder="1">
      <alignment vertical="center"/>
      <protection/>
    </xf>
    <xf numFmtId="179" fontId="7" fillId="19" borderId="10" xfId="60" applyNumberFormat="1" applyFont="1" applyFill="1" applyBorder="1" applyAlignment="1">
      <alignment horizontal="right" vertical="center"/>
      <protection/>
    </xf>
    <xf numFmtId="179" fontId="7" fillId="0" borderId="9" xfId="60" applyNumberFormat="1" applyFont="1" applyBorder="1">
      <alignment vertical="center"/>
      <protection/>
    </xf>
    <xf numFmtId="0" fontId="0" fillId="19" borderId="9" xfId="60" applyFont="1" applyFill="1" applyBorder="1">
      <alignment vertical="center"/>
      <protection/>
    </xf>
    <xf numFmtId="179" fontId="7" fillId="0" borderId="9" xfId="60" applyNumberFormat="1" applyFont="1" applyFill="1" applyBorder="1">
      <alignment vertical="center"/>
      <protection/>
    </xf>
    <xf numFmtId="179" fontId="22" fillId="0" borderId="9" xfId="60" applyNumberFormat="1" applyFont="1" applyFill="1" applyBorder="1">
      <alignment vertical="center"/>
      <protection/>
    </xf>
    <xf numFmtId="179" fontId="7" fillId="19" borderId="9" xfId="72" applyNumberFormat="1" applyFont="1" applyFill="1" applyBorder="1" applyAlignment="1" applyProtection="1">
      <alignment horizontal="right" vertical="center" wrapText="1"/>
      <protection/>
    </xf>
    <xf numFmtId="179" fontId="13" fillId="19" borderId="9" xfId="72" applyNumberFormat="1" applyFont="1" applyFill="1" applyBorder="1" applyAlignment="1" applyProtection="1">
      <alignment horizontal="right" vertical="center" wrapText="1"/>
      <protection/>
    </xf>
    <xf numFmtId="179" fontId="13" fillId="0" borderId="9" xfId="60" applyNumberFormat="1" applyFont="1" applyBorder="1">
      <alignment vertical="center"/>
      <protection/>
    </xf>
    <xf numFmtId="0" fontId="0" fillId="0" borderId="15" xfId="60" applyFont="1" applyFill="1" applyBorder="1" applyAlignment="1">
      <alignment horizontal="left" vertical="center"/>
      <protection/>
    </xf>
    <xf numFmtId="179" fontId="0" fillId="0" borderId="15" xfId="60" applyNumberFormat="1" applyFont="1" applyFill="1" applyBorder="1" applyAlignment="1">
      <alignment horizontal="left" vertical="center"/>
      <protection/>
    </xf>
    <xf numFmtId="0" fontId="6" fillId="19" borderId="0" xfId="0" applyFont="1" applyFill="1" applyAlignment="1">
      <alignment horizontal="justify" vertical="center"/>
    </xf>
    <xf numFmtId="179" fontId="7" fillId="0" borderId="9" xfId="72" applyNumberFormat="1" applyFont="1" applyFill="1" applyBorder="1" applyAlignment="1" applyProtection="1">
      <alignment horizontal="right" vertical="center" wrapText="1"/>
      <protection/>
    </xf>
    <xf numFmtId="179" fontId="13" fillId="0" borderId="9" xfId="72" applyNumberFormat="1" applyFont="1" applyFill="1" applyBorder="1" applyAlignment="1" applyProtection="1">
      <alignment horizontal="right" vertical="center" wrapText="1"/>
      <protection/>
    </xf>
    <xf numFmtId="0" fontId="0" fillId="19" borderId="0" xfId="0" applyFont="1" applyFill="1" applyAlignment="1">
      <alignment vertical="center"/>
    </xf>
    <xf numFmtId="0" fontId="14" fillId="19" borderId="0" xfId="0" applyFont="1" applyFill="1" applyAlignment="1">
      <alignment vertical="center"/>
    </xf>
    <xf numFmtId="0" fontId="14" fillId="19" borderId="0" xfId="0" applyFont="1" applyFill="1" applyAlignment="1">
      <alignment vertical="center"/>
    </xf>
    <xf numFmtId="179" fontId="7" fillId="19" borderId="0" xfId="0" applyNumberFormat="1" applyFont="1" applyFill="1" applyAlignment="1">
      <alignment horizontal="right" vertical="center"/>
    </xf>
    <xf numFmtId="0" fontId="13" fillId="19" borderId="0" xfId="0" applyFont="1" applyFill="1" applyAlignment="1">
      <alignment vertical="center"/>
    </xf>
    <xf numFmtId="179" fontId="13" fillId="19" borderId="0" xfId="0" applyNumberFormat="1" applyFont="1" applyFill="1" applyAlignment="1">
      <alignment horizontal="right" vertical="center"/>
    </xf>
    <xf numFmtId="0" fontId="16" fillId="19" borderId="0" xfId="0" applyFont="1" applyFill="1" applyAlignment="1">
      <alignment horizontal="center" vertical="center"/>
    </xf>
    <xf numFmtId="179" fontId="16" fillId="19" borderId="0" xfId="0" applyNumberFormat="1" applyFont="1" applyFill="1" applyAlignment="1">
      <alignment horizontal="right" vertical="center"/>
    </xf>
    <xf numFmtId="0" fontId="7" fillId="19" borderId="0" xfId="0" applyFont="1" applyFill="1" applyAlignment="1">
      <alignment horizontal="right" vertical="center"/>
    </xf>
    <xf numFmtId="0" fontId="7" fillId="19" borderId="9" xfId="0" applyFont="1" applyFill="1" applyBorder="1" applyAlignment="1">
      <alignment horizontal="center" vertical="center" wrapText="1"/>
    </xf>
    <xf numFmtId="179" fontId="7" fillId="19" borderId="9" xfId="0" applyNumberFormat="1" applyFont="1" applyFill="1" applyBorder="1" applyAlignment="1">
      <alignment horizontal="center" vertical="center" wrapText="1"/>
    </xf>
    <xf numFmtId="178" fontId="7" fillId="0" borderId="9" xfId="72" applyNumberFormat="1" applyFont="1" applyBorder="1" applyAlignment="1">
      <alignment vertical="center"/>
      <protection/>
    </xf>
    <xf numFmtId="179" fontId="13" fillId="0" borderId="9" xfId="71" applyNumberFormat="1" applyFont="1" applyFill="1" applyBorder="1" applyAlignment="1">
      <alignment horizontal="right" vertical="center"/>
      <protection/>
    </xf>
    <xf numFmtId="10" fontId="7" fillId="19" borderId="9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 applyProtection="1">
      <alignment vertical="center"/>
      <protection/>
    </xf>
    <xf numFmtId="0" fontId="0" fillId="19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179" fontId="7" fillId="0" borderId="9" xfId="72" applyNumberFormat="1" applyFont="1" applyBorder="1" applyAlignment="1">
      <alignment horizontal="right" vertical="center"/>
      <protection/>
    </xf>
    <xf numFmtId="0" fontId="8" fillId="0" borderId="9" xfId="0" applyFont="1" applyFill="1" applyBorder="1" applyAlignment="1">
      <alignment horizontal="left" vertical="center"/>
    </xf>
    <xf numFmtId="3" fontId="7" fillId="0" borderId="9" xfId="0" applyNumberFormat="1" applyFont="1" applyFill="1" applyBorder="1" applyAlignment="1" applyProtection="1">
      <alignment horizontal="left" vertical="center"/>
      <protection/>
    </xf>
    <xf numFmtId="0" fontId="14" fillId="19" borderId="12" xfId="0" applyFont="1" applyFill="1" applyBorder="1" applyAlignment="1">
      <alignment vertical="center"/>
    </xf>
    <xf numFmtId="179" fontId="7" fillId="19" borderId="16" xfId="72" applyNumberFormat="1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left" vertical="center"/>
      <protection/>
    </xf>
    <xf numFmtId="179" fontId="7" fillId="0" borderId="12" xfId="72" applyNumberFormat="1" applyFont="1" applyFill="1" applyBorder="1" applyAlignment="1" applyProtection="1">
      <alignment horizontal="right" vertical="center" wrapText="1"/>
      <protection/>
    </xf>
    <xf numFmtId="0" fontId="0" fillId="19" borderId="12" xfId="0" applyFont="1" applyFill="1" applyBorder="1" applyAlignment="1">
      <alignment vertical="center"/>
    </xf>
    <xf numFmtId="0" fontId="0" fillId="19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10" fontId="13" fillId="19" borderId="9" xfId="0" applyNumberFormat="1" applyFont="1" applyFill="1" applyBorder="1" applyAlignment="1">
      <alignment horizontal="right" vertical="center" wrapText="1"/>
    </xf>
    <xf numFmtId="0" fontId="14" fillId="19" borderId="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79" fontId="7" fillId="19" borderId="9" xfId="72" applyNumberFormat="1" applyFont="1" applyFill="1" applyBorder="1" applyAlignment="1">
      <alignment horizontal="right" vertical="center" wrapText="1"/>
      <protection/>
    </xf>
    <xf numFmtId="10" fontId="17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12" xfId="0" applyFont="1" applyBorder="1" applyAlignment="1">
      <alignment vertical="center"/>
    </xf>
    <xf numFmtId="3" fontId="7" fillId="0" borderId="16" xfId="0" applyNumberFormat="1" applyFont="1" applyFill="1" applyBorder="1" applyAlignment="1" applyProtection="1">
      <alignment vertical="center"/>
      <protection/>
    </xf>
    <xf numFmtId="179" fontId="7" fillId="0" borderId="16" xfId="72" applyNumberFormat="1" applyFont="1" applyFill="1" applyBorder="1" applyAlignment="1" applyProtection="1">
      <alignment horizontal="right" vertical="center" wrapText="1"/>
      <protection/>
    </xf>
    <xf numFmtId="178" fontId="13" fillId="0" borderId="9" xfId="72" applyNumberFormat="1" applyFont="1" applyBorder="1" applyAlignment="1">
      <alignment horizontal="center" vertical="center"/>
      <protection/>
    </xf>
    <xf numFmtId="10" fontId="23" fillId="0" borderId="9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vertical="center"/>
    </xf>
    <xf numFmtId="0" fontId="24" fillId="0" borderId="0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46" fillId="0" borderId="0" xfId="53" applyFont="1" applyFill="1" applyBorder="1" applyAlignment="1">
      <alignment horizontal="right" vertical="center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53" applyFont="1" applyFill="1" applyBorder="1" applyAlignment="1">
      <alignment/>
      <protection/>
    </xf>
    <xf numFmtId="181" fontId="0" fillId="0" borderId="0" xfId="53" applyNumberFormat="1" applyFont="1" applyFill="1" applyBorder="1" applyAlignment="1">
      <alignment/>
      <protection/>
    </xf>
    <xf numFmtId="0" fontId="6" fillId="0" borderId="0" xfId="72" applyFont="1" applyFill="1" applyAlignment="1">
      <alignment vertical="center"/>
      <protection/>
    </xf>
    <xf numFmtId="181" fontId="24" fillId="0" borderId="0" xfId="53" applyNumberFormat="1" applyFont="1" applyFill="1" applyBorder="1" applyAlignment="1">
      <alignment horizontal="left" vertical="center"/>
      <protection/>
    </xf>
    <xf numFmtId="177" fontId="24" fillId="0" borderId="0" xfId="53" applyNumberFormat="1" applyFont="1" applyFill="1" applyBorder="1" applyAlignment="1">
      <alignment horizontal="left" vertical="center"/>
      <protection/>
    </xf>
    <xf numFmtId="179" fontId="2" fillId="0" borderId="0" xfId="53" applyNumberFormat="1" applyFont="1" applyFill="1" applyBorder="1" applyAlignment="1">
      <alignment horizontal="center" vertical="center" wrapText="1"/>
      <protection/>
    </xf>
    <xf numFmtId="181" fontId="2" fillId="0" borderId="0" xfId="53" applyNumberFormat="1" applyFont="1" applyFill="1" applyBorder="1" applyAlignment="1">
      <alignment horizontal="center" vertical="center"/>
      <protection/>
    </xf>
    <xf numFmtId="179" fontId="2" fillId="0" borderId="0" xfId="53" applyNumberFormat="1" applyFont="1" applyFill="1" applyBorder="1" applyAlignment="1">
      <alignment horizontal="center" vertical="center"/>
      <protection/>
    </xf>
    <xf numFmtId="181" fontId="46" fillId="0" borderId="0" xfId="53" applyNumberFormat="1" applyFont="1" applyFill="1" applyBorder="1" applyAlignment="1">
      <alignment horizontal="right" vertical="center"/>
      <protection/>
    </xf>
    <xf numFmtId="179" fontId="7" fillId="0" borderId="0" xfId="72" applyNumberFormat="1" applyFont="1" applyFill="1" applyBorder="1" applyAlignment="1">
      <alignment horizontal="right" vertical="center" wrapText="1"/>
      <protection/>
    </xf>
    <xf numFmtId="179" fontId="7" fillId="0" borderId="0" xfId="72" applyNumberFormat="1" applyFont="1" applyFill="1" applyBorder="1" applyAlignment="1">
      <alignment vertical="center" wrapText="1"/>
      <protection/>
    </xf>
    <xf numFmtId="181" fontId="51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179" fontId="13" fillId="19" borderId="9" xfId="72" applyNumberFormat="1" applyFont="1" applyFill="1" applyBorder="1" applyAlignment="1">
      <alignment horizontal="right" vertical="center" wrapText="1"/>
      <protection/>
    </xf>
    <xf numFmtId="182" fontId="55" fillId="0" borderId="9" xfId="0" applyNumberFormat="1" applyFont="1" applyFill="1" applyBorder="1" applyAlignment="1">
      <alignment horizontal="right" vertical="center" wrapText="1"/>
    </xf>
    <xf numFmtId="0" fontId="55" fillId="0" borderId="9" xfId="0" applyFont="1" applyFill="1" applyBorder="1" applyAlignment="1">
      <alignment horizontal="left" vertical="center" wrapText="1" indent="1"/>
    </xf>
    <xf numFmtId="0" fontId="51" fillId="0" borderId="9" xfId="0" applyFont="1" applyFill="1" applyBorder="1" applyAlignment="1">
      <alignment horizontal="left" vertical="center" wrapText="1" indent="1"/>
    </xf>
    <xf numFmtId="182" fontId="51" fillId="0" borderId="9" xfId="0" applyNumberFormat="1" applyFont="1" applyFill="1" applyBorder="1" applyAlignment="1">
      <alignment horizontal="right" vertical="center" wrapText="1"/>
    </xf>
    <xf numFmtId="182" fontId="51" fillId="0" borderId="9" xfId="0" applyNumberFormat="1" applyFont="1" applyFill="1" applyBorder="1" applyAlignment="1">
      <alignment horizontal="left" vertical="center" wrapText="1"/>
    </xf>
    <xf numFmtId="182" fontId="55" fillId="0" borderId="9" xfId="0" applyNumberFormat="1" applyFont="1" applyFill="1" applyBorder="1" applyAlignment="1">
      <alignment horizontal="left" vertical="center" wrapText="1"/>
    </xf>
    <xf numFmtId="0" fontId="14" fillId="0" borderId="0" xfId="53" applyFont="1" applyFill="1" applyBorder="1" applyAlignment="1">
      <alignment/>
      <protection/>
    </xf>
    <xf numFmtId="0" fontId="55" fillId="0" borderId="9" xfId="0" applyFont="1" applyFill="1" applyBorder="1" applyAlignment="1">
      <alignment horizontal="center" vertical="center" wrapText="1"/>
    </xf>
    <xf numFmtId="10" fontId="55" fillId="0" borderId="9" xfId="0" applyNumberFormat="1" applyFont="1" applyFill="1" applyBorder="1" applyAlignment="1">
      <alignment vertical="center" wrapText="1"/>
    </xf>
    <xf numFmtId="0" fontId="0" fillId="0" borderId="0" xfId="72">
      <alignment/>
      <protection/>
    </xf>
    <xf numFmtId="0" fontId="14" fillId="0" borderId="0" xfId="72" applyFont="1">
      <alignment/>
      <protection/>
    </xf>
    <xf numFmtId="0" fontId="0" fillId="0" borderId="0" xfId="72" applyFont="1">
      <alignment/>
      <protection/>
    </xf>
    <xf numFmtId="0" fontId="0" fillId="19" borderId="0" xfId="72" applyFont="1" applyFill="1">
      <alignment/>
      <protection/>
    </xf>
    <xf numFmtId="179" fontId="0" fillId="0" borderId="0" xfId="72" applyNumberFormat="1" applyFont="1">
      <alignment/>
      <protection/>
    </xf>
    <xf numFmtId="0" fontId="0" fillId="0" borderId="12" xfId="0" applyFill="1" applyBorder="1" applyAlignment="1">
      <alignment vertical="center"/>
    </xf>
    <xf numFmtId="0" fontId="14" fillId="0" borderId="0" xfId="72" applyFont="1">
      <alignment/>
      <protection/>
    </xf>
    <xf numFmtId="0" fontId="14" fillId="19" borderId="0" xfId="72" applyFont="1" applyFill="1">
      <alignment/>
      <protection/>
    </xf>
    <xf numFmtId="179" fontId="14" fillId="0" borderId="0" xfId="72" applyNumberFormat="1" applyFont="1">
      <alignment/>
      <protection/>
    </xf>
    <xf numFmtId="0" fontId="25" fillId="0" borderId="0" xfId="72" applyFont="1" applyBorder="1" applyAlignment="1">
      <alignment horizontal="center" vertical="center"/>
      <protection/>
    </xf>
    <xf numFmtId="0" fontId="25" fillId="19" borderId="0" xfId="72" applyFont="1" applyFill="1" applyBorder="1" applyAlignment="1">
      <alignment horizontal="center" vertical="center"/>
      <protection/>
    </xf>
    <xf numFmtId="179" fontId="25" fillId="0" borderId="0" xfId="72" applyNumberFormat="1" applyFont="1" applyBorder="1" applyAlignment="1">
      <alignment horizontal="center" vertical="center"/>
      <protection/>
    </xf>
    <xf numFmtId="0" fontId="26" fillId="0" borderId="0" xfId="72" applyFont="1" applyAlignment="1">
      <alignment horizontal="center" vertical="center"/>
      <protection/>
    </xf>
    <xf numFmtId="0" fontId="7" fillId="0" borderId="0" xfId="72" applyFont="1" applyFill="1" applyBorder="1" applyAlignment="1">
      <alignment horizontal="right" vertical="center" wrapText="1"/>
      <protection/>
    </xf>
    <xf numFmtId="179" fontId="7" fillId="0" borderId="9" xfId="72" applyNumberFormat="1" applyFont="1" applyFill="1" applyBorder="1" applyAlignment="1">
      <alignment horizontal="center" vertical="center" wrapText="1"/>
      <protection/>
    </xf>
    <xf numFmtId="41" fontId="13" fillId="2" borderId="9" xfId="19" applyFont="1" applyFill="1" applyBorder="1" applyAlignment="1">
      <alignment horizontal="left" vertical="center"/>
    </xf>
    <xf numFmtId="179" fontId="13" fillId="0" borderId="9" xfId="72" applyNumberFormat="1" applyFont="1" applyBorder="1" applyAlignment="1">
      <alignment horizontal="right" vertical="center"/>
      <protection/>
    </xf>
    <xf numFmtId="0" fontId="13" fillId="0" borderId="9" xfId="72" applyFont="1" applyBorder="1">
      <alignment/>
      <protection/>
    </xf>
    <xf numFmtId="41" fontId="7" fillId="2" borderId="9" xfId="19" applyFont="1" applyFill="1" applyBorder="1" applyAlignment="1">
      <alignment horizontal="left" vertical="center"/>
    </xf>
    <xf numFmtId="0" fontId="7" fillId="0" borderId="9" xfId="72" applyFont="1" applyBorder="1">
      <alignment/>
      <protection/>
    </xf>
    <xf numFmtId="179" fontId="7" fillId="19" borderId="9" xfId="72" applyNumberFormat="1" applyFont="1" applyFill="1" applyBorder="1" applyAlignment="1">
      <alignment horizontal="right" vertical="center"/>
      <protection/>
    </xf>
    <xf numFmtId="179" fontId="7" fillId="0" borderId="12" xfId="72" applyNumberFormat="1" applyFont="1" applyBorder="1" applyAlignment="1">
      <alignment horizontal="right" vertical="center"/>
      <protection/>
    </xf>
    <xf numFmtId="41" fontId="7" fillId="2" borderId="10" xfId="19" applyFont="1" applyFill="1" applyBorder="1" applyAlignment="1">
      <alignment horizontal="left" vertical="center"/>
    </xf>
    <xf numFmtId="179" fontId="0" fillId="0" borderId="9" xfId="72" applyNumberFormat="1" applyBorder="1">
      <alignment/>
      <protection/>
    </xf>
    <xf numFmtId="179" fontId="7" fillId="0" borderId="13" xfId="72" applyNumberFormat="1" applyFont="1" applyBorder="1" applyAlignment="1">
      <alignment horizontal="right" vertical="center"/>
      <protection/>
    </xf>
    <xf numFmtId="0" fontId="13" fillId="0" borderId="9" xfId="72" applyFont="1" applyBorder="1" applyAlignment="1">
      <alignment horizontal="center" vertical="center"/>
      <protection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19" borderId="0" xfId="72" applyFill="1">
      <alignment/>
      <protection/>
    </xf>
    <xf numFmtId="0" fontId="14" fillId="19" borderId="0" xfId="72" applyFont="1" applyFill="1">
      <alignment/>
      <protection/>
    </xf>
    <xf numFmtId="0" fontId="14" fillId="19" borderId="0" xfId="0" applyFont="1" applyFill="1" applyAlignment="1">
      <alignment vertical="center"/>
    </xf>
    <xf numFmtId="0" fontId="0" fillId="19" borderId="12" xfId="0" applyFill="1" applyBorder="1" applyAlignment="1">
      <alignment vertical="center"/>
    </xf>
    <xf numFmtId="0" fontId="6" fillId="19" borderId="0" xfId="72" applyFont="1" applyFill="1" applyAlignment="1">
      <alignment vertical="center"/>
      <protection/>
    </xf>
    <xf numFmtId="0" fontId="7" fillId="19" borderId="0" xfId="0" applyFont="1" applyFill="1" applyAlignment="1">
      <alignment vertical="center"/>
    </xf>
    <xf numFmtId="179" fontId="13" fillId="0" borderId="9" xfId="73" applyNumberFormat="1" applyFont="1" applyFill="1" applyBorder="1" applyAlignment="1">
      <alignment horizontal="right" vertical="center" wrapText="1"/>
      <protection/>
    </xf>
    <xf numFmtId="0" fontId="14" fillId="19" borderId="9" xfId="72" applyFont="1" applyFill="1" applyBorder="1">
      <alignment/>
      <protection/>
    </xf>
    <xf numFmtId="179" fontId="7" fillId="0" borderId="9" xfId="73" applyNumberFormat="1" applyFont="1" applyFill="1" applyBorder="1" applyAlignment="1">
      <alignment horizontal="right" vertical="center" wrapText="1"/>
      <protection/>
    </xf>
    <xf numFmtId="0" fontId="0" fillId="19" borderId="9" xfId="72" applyFill="1" applyBorder="1">
      <alignment/>
      <protection/>
    </xf>
    <xf numFmtId="0" fontId="14" fillId="19" borderId="12" xfId="0" applyFont="1" applyFill="1" applyBorder="1" applyAlignment="1">
      <alignment vertical="center"/>
    </xf>
    <xf numFmtId="0" fontId="61" fillId="19" borderId="0" xfId="0" applyFont="1" applyFill="1" applyAlignment="1">
      <alignment vertical="center"/>
    </xf>
    <xf numFmtId="0" fontId="27" fillId="19" borderId="0" xfId="0" applyFont="1" applyFill="1" applyAlignment="1">
      <alignment horizontal="justify" vertical="center"/>
    </xf>
    <xf numFmtId="0" fontId="21" fillId="19" borderId="0" xfId="0" applyFont="1" applyFill="1" applyAlignment="1">
      <alignment horizontal="center" vertical="center"/>
    </xf>
    <xf numFmtId="0" fontId="17" fillId="19" borderId="0" xfId="0" applyFont="1" applyFill="1" applyAlignment="1">
      <alignment horizontal="right" vertical="center"/>
    </xf>
    <xf numFmtId="179" fontId="13" fillId="19" borderId="9" xfId="73" applyNumberFormat="1" applyFont="1" applyFill="1" applyBorder="1" applyAlignment="1">
      <alignment horizontal="right" vertical="center" wrapText="1"/>
      <protection/>
    </xf>
    <xf numFmtId="179" fontId="7" fillId="19" borderId="9" xfId="73" applyNumberFormat="1" applyFont="1" applyFill="1" applyBorder="1" applyAlignment="1">
      <alignment horizontal="right" vertical="center" wrapText="1"/>
      <protection/>
    </xf>
    <xf numFmtId="0" fontId="0" fillId="19" borderId="0" xfId="0" applyFont="1" applyFill="1" applyAlignment="1">
      <alignment vertical="center"/>
    </xf>
    <xf numFmtId="179" fontId="0" fillId="19" borderId="0" xfId="0" applyNumberFormat="1" applyFont="1" applyFill="1" applyAlignment="1">
      <alignment vertical="center"/>
    </xf>
    <xf numFmtId="0" fontId="6" fillId="19" borderId="0" xfId="0" applyFont="1" applyFill="1" applyBorder="1" applyAlignment="1">
      <alignment horizontal="justify" vertical="center"/>
    </xf>
    <xf numFmtId="179" fontId="13" fillId="19" borderId="0" xfId="0" applyNumberFormat="1" applyFont="1" applyFill="1" applyBorder="1" applyAlignment="1">
      <alignment vertical="center"/>
    </xf>
    <xf numFmtId="0" fontId="13" fillId="19" borderId="0" xfId="0" applyFont="1" applyFill="1" applyBorder="1" applyAlignment="1">
      <alignment vertical="center"/>
    </xf>
    <xf numFmtId="0" fontId="14" fillId="19" borderId="0" xfId="0" applyFont="1" applyFill="1" applyBorder="1" applyAlignment="1">
      <alignment vertical="center"/>
    </xf>
    <xf numFmtId="0" fontId="16" fillId="19" borderId="0" xfId="0" applyFont="1" applyFill="1" applyBorder="1" applyAlignment="1">
      <alignment horizontal="center" vertical="center"/>
    </xf>
    <xf numFmtId="179" fontId="16" fillId="19" borderId="0" xfId="0" applyNumberFormat="1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horizontal="right" vertical="center"/>
    </xf>
    <xf numFmtId="179" fontId="7" fillId="19" borderId="0" xfId="0" applyNumberFormat="1" applyFont="1" applyFill="1" applyBorder="1" applyAlignment="1">
      <alignment horizontal="right" vertical="center"/>
    </xf>
    <xf numFmtId="0" fontId="7" fillId="19" borderId="13" xfId="74" applyFont="1" applyFill="1" applyBorder="1" applyAlignment="1">
      <alignment vertical="center"/>
      <protection/>
    </xf>
    <xf numFmtId="179" fontId="7" fillId="19" borderId="13" xfId="73" applyNumberFormat="1" applyFont="1" applyFill="1" applyBorder="1" applyAlignment="1">
      <alignment horizontal="right" vertical="center" wrapText="1"/>
      <protection/>
    </xf>
    <xf numFmtId="10" fontId="7" fillId="19" borderId="13" xfId="0" applyNumberFormat="1" applyFont="1" applyFill="1" applyBorder="1" applyAlignment="1">
      <alignment horizontal="right" vertical="center" wrapText="1"/>
    </xf>
    <xf numFmtId="0" fontId="0" fillId="19" borderId="13" xfId="0" applyFont="1" applyFill="1" applyBorder="1" applyAlignment="1">
      <alignment vertical="center"/>
    </xf>
    <xf numFmtId="0" fontId="7" fillId="19" borderId="9" xfId="74" applyFont="1" applyFill="1" applyBorder="1" applyAlignment="1">
      <alignment vertical="center"/>
      <protection/>
    </xf>
    <xf numFmtId="0" fontId="0" fillId="19" borderId="9" xfId="0" applyFont="1" applyFill="1" applyBorder="1" applyAlignment="1">
      <alignment vertical="center"/>
    </xf>
    <xf numFmtId="0" fontId="62" fillId="19" borderId="9" xfId="74" applyFont="1" applyFill="1" applyBorder="1" applyAlignment="1">
      <alignment vertical="center"/>
      <protection/>
    </xf>
    <xf numFmtId="0" fontId="14" fillId="19" borderId="9" xfId="0" applyFont="1" applyFill="1" applyBorder="1" applyAlignment="1">
      <alignment vertical="center"/>
    </xf>
    <xf numFmtId="0" fontId="14" fillId="19" borderId="9" xfId="0" applyFont="1" applyFill="1" applyBorder="1" applyAlignment="1">
      <alignment vertical="center"/>
    </xf>
    <xf numFmtId="0" fontId="13" fillId="19" borderId="9" xfId="0" applyNumberFormat="1" applyFont="1" applyFill="1" applyBorder="1" applyAlignment="1">
      <alignment horizontal="center" vertical="center"/>
    </xf>
    <xf numFmtId="10" fontId="13" fillId="19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3" fillId="0" borderId="9" xfId="72" applyFont="1" applyBorder="1" applyAlignment="1">
      <alignment vertical="center"/>
      <protection/>
    </xf>
    <xf numFmtId="179" fontId="13" fillId="0" borderId="9" xfId="72" applyNumberFormat="1" applyFont="1" applyBorder="1" applyAlignment="1">
      <alignment horizontal="right" vertical="center" wrapText="1"/>
      <protection/>
    </xf>
    <xf numFmtId="180" fontId="13" fillId="19" borderId="9" xfId="72" applyNumberFormat="1" applyFont="1" applyFill="1" applyBorder="1" applyAlignment="1">
      <alignment horizontal="right" vertical="center" wrapText="1"/>
      <protection/>
    </xf>
    <xf numFmtId="0" fontId="14" fillId="0" borderId="9" xfId="0" applyFont="1" applyBorder="1" applyAlignment="1">
      <alignment vertical="center"/>
    </xf>
    <xf numFmtId="0" fontId="7" fillId="0" borderId="9" xfId="74" applyFont="1" applyFill="1" applyBorder="1" applyAlignment="1">
      <alignment vertical="center"/>
      <protection/>
    </xf>
    <xf numFmtId="180" fontId="7" fillId="19" borderId="9" xfId="72" applyNumberFormat="1" applyFont="1" applyFill="1" applyBorder="1" applyAlignment="1">
      <alignment horizontal="right" vertical="center" wrapText="1"/>
      <protection/>
    </xf>
    <xf numFmtId="179" fontId="7" fillId="19" borderId="9" xfId="37" applyNumberFormat="1" applyFont="1" applyFill="1" applyBorder="1" applyAlignment="1">
      <alignment horizontal="right" vertical="center" wrapText="1"/>
      <protection/>
    </xf>
    <xf numFmtId="49" fontId="7" fillId="0" borderId="9" xfId="74" applyNumberFormat="1" applyFont="1" applyFill="1" applyBorder="1" applyAlignment="1">
      <alignment horizontal="left" vertical="center"/>
      <protection/>
    </xf>
    <xf numFmtId="0" fontId="13" fillId="19" borderId="9" xfId="72" applyFont="1" applyFill="1" applyBorder="1" applyAlignment="1">
      <alignment horizontal="center" vertical="center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2001年预算：预算收入及财力（12月21日上午定案表）" xfId="51"/>
    <cellStyle name="40% - 强调文字颜色 1" xfId="52"/>
    <cellStyle name="常规_(陈诚修改稿)2006年全省及省级财政决算及07年预算执行情况表(A4 留底自用) 2" xfId="53"/>
    <cellStyle name="20% - 强调文字颜色 2" xfId="54"/>
    <cellStyle name="常规_录入表" xfId="55"/>
    <cellStyle name="40% - 强调文字颜色 2" xfId="56"/>
    <cellStyle name="强调文字颜色 3" xfId="57"/>
    <cellStyle name="强调文字颜色 4" xfId="58"/>
    <cellStyle name="20% - 强调文字颜色 4" xfId="59"/>
    <cellStyle name="常规_国有资本经营预算表样" xfId="60"/>
    <cellStyle name="40% - 强调文字颜色 4" xfId="61"/>
    <cellStyle name="强调文字颜色 5" xfId="62"/>
    <cellStyle name="常规_2015广元市朝天区国有资本经营预算" xfId="63"/>
    <cellStyle name="40% - 强调文字颜色 5" xfId="64"/>
    <cellStyle name="60% - 强调文字颜色 5" xfId="65"/>
    <cellStyle name="强调文字颜色 6" xfId="66"/>
    <cellStyle name="常规_社保基金预算报人大建议表样" xfId="67"/>
    <cellStyle name="40% - 强调文字颜色 6" xfId="68"/>
    <cellStyle name="常规_社保基金预算报人大建议表样 2" xfId="69"/>
    <cellStyle name="60% - 强调文字颜色 6" xfId="70"/>
    <cellStyle name="常规 2" xfId="71"/>
    <cellStyle name="常规_2014年全省及省级财政收支执行及2015年预算草案表" xfId="72"/>
    <cellStyle name="常规_Sheet1" xfId="73"/>
    <cellStyle name="常规_200704(第一稿）" xfId="74"/>
    <cellStyle name="常规 10 4 3" xfId="75"/>
    <cellStyle name="常规 26 2 2" xfId="76"/>
    <cellStyle name="常规 20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\2021&#24180;&#20915;&#31639;\4.12&#26368;&#26032;&#24635;&#2091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3">
        <row r="5">
          <cell r="C5">
            <v>30963</v>
          </cell>
        </row>
      </sheetData>
      <sheetData sheetId="4">
        <row r="5">
          <cell r="C5">
            <v>225736</v>
          </cell>
        </row>
      </sheetData>
      <sheetData sheetId="13">
        <row r="6">
          <cell r="C6">
            <v>20532</v>
          </cell>
          <cell r="O6">
            <v>52130</v>
          </cell>
          <cell r="Y6">
            <v>0</v>
          </cell>
        </row>
        <row r="7">
          <cell r="D7">
            <v>0</v>
          </cell>
          <cell r="P7">
            <v>0</v>
          </cell>
        </row>
        <row r="8">
          <cell r="D8">
            <v>0</v>
          </cell>
          <cell r="P8">
            <v>0</v>
          </cell>
        </row>
        <row r="9">
          <cell r="D9">
            <v>-148</v>
          </cell>
          <cell r="P9">
            <v>0</v>
          </cell>
        </row>
        <row r="10">
          <cell r="D10">
            <v>3</v>
          </cell>
          <cell r="P10">
            <v>0</v>
          </cell>
        </row>
        <row r="11">
          <cell r="D11">
            <v>0</v>
          </cell>
          <cell r="P11">
            <v>0</v>
          </cell>
        </row>
        <row r="12">
          <cell r="D12">
            <v>0</v>
          </cell>
          <cell r="P12">
            <v>0</v>
          </cell>
        </row>
        <row r="13">
          <cell r="D13">
            <v>0</v>
          </cell>
          <cell r="P13">
            <v>0</v>
          </cell>
        </row>
        <row r="14">
          <cell r="D14">
            <v>0</v>
          </cell>
          <cell r="P14">
            <v>0</v>
          </cell>
        </row>
        <row r="15">
          <cell r="D15">
            <v>0</v>
          </cell>
          <cell r="P15">
            <v>0</v>
          </cell>
        </row>
        <row r="16">
          <cell r="D16">
            <v>0</v>
          </cell>
          <cell r="P16">
            <v>0</v>
          </cell>
        </row>
        <row r="17">
          <cell r="D17">
            <v>0</v>
          </cell>
          <cell r="P17">
            <v>0</v>
          </cell>
        </row>
        <row r="18">
          <cell r="D18">
            <v>0</v>
          </cell>
          <cell r="P18">
            <v>0</v>
          </cell>
        </row>
        <row r="19">
          <cell r="D19">
            <v>225</v>
          </cell>
          <cell r="P19">
            <v>0</v>
          </cell>
        </row>
        <row r="20">
          <cell r="D20">
            <v>0</v>
          </cell>
          <cell r="P20">
            <v>0</v>
          </cell>
        </row>
        <row r="21">
          <cell r="D21">
            <v>0</v>
          </cell>
          <cell r="P21">
            <v>0</v>
          </cell>
        </row>
        <row r="22">
          <cell r="D22">
            <v>0</v>
          </cell>
          <cell r="P22">
            <v>0</v>
          </cell>
        </row>
        <row r="23">
          <cell r="D23">
            <v>0</v>
          </cell>
          <cell r="P23">
            <v>0</v>
          </cell>
        </row>
        <row r="24">
          <cell r="D24">
            <v>0</v>
          </cell>
          <cell r="P24">
            <v>0</v>
          </cell>
        </row>
        <row r="25">
          <cell r="D25">
            <v>0</v>
          </cell>
          <cell r="P25">
            <v>0</v>
          </cell>
        </row>
        <row r="26">
          <cell r="D26">
            <v>0</v>
          </cell>
          <cell r="P26">
            <v>0</v>
          </cell>
        </row>
        <row r="27">
          <cell r="D27">
            <v>0</v>
          </cell>
          <cell r="P27">
            <v>0</v>
          </cell>
        </row>
        <row r="28">
          <cell r="D28">
            <v>0</v>
          </cell>
          <cell r="P28">
            <v>0</v>
          </cell>
        </row>
        <row r="31">
          <cell r="D31">
            <v>0</v>
          </cell>
          <cell r="P31">
            <v>0</v>
          </cell>
        </row>
        <row r="32">
          <cell r="D32">
            <v>336</v>
          </cell>
          <cell r="P32">
            <v>0</v>
          </cell>
        </row>
        <row r="33">
          <cell r="D33">
            <v>0</v>
          </cell>
          <cell r="P33">
            <v>0</v>
          </cell>
        </row>
      </sheetData>
      <sheetData sheetId="18">
        <row r="5">
          <cell r="E5">
            <v>180</v>
          </cell>
          <cell r="J5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SheetLayoutView="100" workbookViewId="0" topLeftCell="A1">
      <selection activeCell="F1" sqref="F1:F65536"/>
    </sheetView>
  </sheetViews>
  <sheetFormatPr defaultColWidth="9.00390625" defaultRowHeight="14.25"/>
  <cols>
    <col min="1" max="1" width="41.00390625" style="0" customWidth="1"/>
    <col min="2" max="2" width="11.125" style="0" customWidth="1"/>
    <col min="3" max="3" width="12.625" style="147" customWidth="1"/>
    <col min="4" max="4" width="13.625" style="0" customWidth="1"/>
    <col min="5" max="5" width="7.625" style="0" customWidth="1"/>
  </cols>
  <sheetData>
    <row r="1" spans="1:5" ht="19.5" customHeight="1">
      <c r="A1" s="288" t="s">
        <v>0</v>
      </c>
      <c r="B1" s="289"/>
      <c r="C1" s="151"/>
      <c r="D1" s="289"/>
      <c r="E1" s="57"/>
    </row>
    <row r="2" spans="1:5" ht="25.5">
      <c r="A2" s="101" t="s">
        <v>1</v>
      </c>
      <c r="B2" s="101"/>
      <c r="C2" s="153"/>
      <c r="D2" s="101"/>
      <c r="E2" s="101"/>
    </row>
    <row r="3" spans="1:5" ht="19.5" customHeight="1">
      <c r="A3" s="177" t="s">
        <v>2</v>
      </c>
      <c r="B3" s="177"/>
      <c r="C3" s="155"/>
      <c r="D3" s="177"/>
      <c r="E3" s="177"/>
    </row>
    <row r="4" spans="1:5" ht="42" customHeight="1">
      <c r="A4" s="67" t="s">
        <v>3</v>
      </c>
      <c r="B4" s="67" t="s">
        <v>4</v>
      </c>
      <c r="C4" s="156" t="s">
        <v>5</v>
      </c>
      <c r="D4" s="67" t="s">
        <v>6</v>
      </c>
      <c r="E4" s="67" t="s">
        <v>7</v>
      </c>
    </row>
    <row r="5" spans="1:5" s="287" customFormat="1" ht="24.75" customHeight="1">
      <c r="A5" s="290" t="s">
        <v>8</v>
      </c>
      <c r="B5" s="291">
        <f>SUM(B6:B22)</f>
        <v>15291</v>
      </c>
      <c r="C5" s="292">
        <f>SUM(C6:C22)</f>
        <v>15658</v>
      </c>
      <c r="D5" s="189">
        <f>(C5-B5)/B5</f>
        <v>0.02400104636714407</v>
      </c>
      <c r="E5" s="293"/>
    </row>
    <row r="6" spans="1:5" ht="24.75" customHeight="1">
      <c r="A6" s="294" t="s">
        <v>9</v>
      </c>
      <c r="B6" s="257">
        <v>6585</v>
      </c>
      <c r="C6" s="181">
        <v>6592</v>
      </c>
      <c r="D6" s="182">
        <f aca="true" t="shared" si="0" ref="D6:D31">(C6-B6)/B6</f>
        <v>0.0010630220197418376</v>
      </c>
      <c r="E6" s="183"/>
    </row>
    <row r="7" spans="1:5" ht="24.75" customHeight="1">
      <c r="A7" s="294" t="s">
        <v>10</v>
      </c>
      <c r="B7" s="257"/>
      <c r="C7" s="181"/>
      <c r="D7" s="182"/>
      <c r="E7" s="183"/>
    </row>
    <row r="8" spans="1:5" ht="24.75" customHeight="1">
      <c r="A8" s="294" t="s">
        <v>11</v>
      </c>
      <c r="B8" s="257">
        <v>2860</v>
      </c>
      <c r="C8" s="181">
        <v>3221</v>
      </c>
      <c r="D8" s="182">
        <f t="shared" si="0"/>
        <v>0.12622377622377623</v>
      </c>
      <c r="E8" s="183"/>
    </row>
    <row r="9" spans="1:5" ht="24.75" customHeight="1">
      <c r="A9" s="294" t="s">
        <v>12</v>
      </c>
      <c r="B9" s="257"/>
      <c r="C9" s="181"/>
      <c r="D9" s="182"/>
      <c r="E9" s="183"/>
    </row>
    <row r="10" spans="1:5" ht="24.75" customHeight="1">
      <c r="A10" s="294" t="s">
        <v>13</v>
      </c>
      <c r="B10" s="257">
        <v>260</v>
      </c>
      <c r="C10" s="181">
        <v>328</v>
      </c>
      <c r="D10" s="182">
        <f t="shared" si="0"/>
        <v>0.26153846153846155</v>
      </c>
      <c r="E10" s="183"/>
    </row>
    <row r="11" spans="1:5" ht="24.75" customHeight="1">
      <c r="A11" s="294" t="s">
        <v>14</v>
      </c>
      <c r="B11" s="257">
        <v>780</v>
      </c>
      <c r="C11" s="181">
        <v>837</v>
      </c>
      <c r="D11" s="182">
        <f t="shared" si="0"/>
        <v>0.07307692307692308</v>
      </c>
      <c r="E11" s="183"/>
    </row>
    <row r="12" spans="1:5" ht="24.75" customHeight="1">
      <c r="A12" s="294" t="s">
        <v>15</v>
      </c>
      <c r="B12" s="257">
        <v>1030</v>
      </c>
      <c r="C12" s="181">
        <v>990</v>
      </c>
      <c r="D12" s="182">
        <f t="shared" si="0"/>
        <v>-0.038834951456310676</v>
      </c>
      <c r="E12" s="183"/>
    </row>
    <row r="13" spans="1:5" ht="24.75" customHeight="1">
      <c r="A13" s="294" t="s">
        <v>16</v>
      </c>
      <c r="B13" s="257">
        <v>293</v>
      </c>
      <c r="C13" s="181">
        <v>346</v>
      </c>
      <c r="D13" s="182">
        <f t="shared" si="0"/>
        <v>0.18088737201365188</v>
      </c>
      <c r="E13" s="183"/>
    </row>
    <row r="14" spans="1:5" ht="24.75" customHeight="1">
      <c r="A14" s="294" t="s">
        <v>17</v>
      </c>
      <c r="B14" s="257">
        <v>400</v>
      </c>
      <c r="C14" s="181">
        <v>438</v>
      </c>
      <c r="D14" s="182">
        <f t="shared" si="0"/>
        <v>0.095</v>
      </c>
      <c r="E14" s="183"/>
    </row>
    <row r="15" spans="1:5" ht="24.75" customHeight="1">
      <c r="A15" s="294" t="s">
        <v>18</v>
      </c>
      <c r="B15" s="257">
        <v>273</v>
      </c>
      <c r="C15" s="181">
        <v>365</v>
      </c>
      <c r="D15" s="182">
        <f t="shared" si="0"/>
        <v>0.336996336996337</v>
      </c>
      <c r="E15" s="183"/>
    </row>
    <row r="16" spans="1:5" ht="24.75" customHeight="1">
      <c r="A16" s="294" t="s">
        <v>19</v>
      </c>
      <c r="B16" s="257">
        <v>550</v>
      </c>
      <c r="C16" s="181">
        <v>724</v>
      </c>
      <c r="D16" s="182">
        <f t="shared" si="0"/>
        <v>0.31636363636363635</v>
      </c>
      <c r="E16" s="183"/>
    </row>
    <row r="17" spans="1:5" ht="24.75" customHeight="1">
      <c r="A17" s="294" t="s">
        <v>20</v>
      </c>
      <c r="B17" s="257">
        <v>255</v>
      </c>
      <c r="C17" s="181">
        <v>269</v>
      </c>
      <c r="D17" s="182">
        <f t="shared" si="0"/>
        <v>0.054901960784313725</v>
      </c>
      <c r="E17" s="183"/>
    </row>
    <row r="18" spans="1:5" ht="24.75" customHeight="1">
      <c r="A18" s="294" t="s">
        <v>21</v>
      </c>
      <c r="B18" s="257">
        <v>1400</v>
      </c>
      <c r="C18" s="181">
        <v>1007</v>
      </c>
      <c r="D18" s="182">
        <f t="shared" si="0"/>
        <v>-0.2807142857142857</v>
      </c>
      <c r="E18" s="183"/>
    </row>
    <row r="19" spans="1:5" ht="24.75" customHeight="1">
      <c r="A19" s="294" t="s">
        <v>22</v>
      </c>
      <c r="B19" s="257">
        <v>520</v>
      </c>
      <c r="C19" s="181">
        <v>460</v>
      </c>
      <c r="D19" s="182">
        <f t="shared" si="0"/>
        <v>-0.11538461538461539</v>
      </c>
      <c r="E19" s="183"/>
    </row>
    <row r="20" spans="1:5" ht="24.75" customHeight="1">
      <c r="A20" s="294" t="s">
        <v>23</v>
      </c>
      <c r="B20" s="257"/>
      <c r="C20" s="181"/>
      <c r="D20" s="182"/>
      <c r="E20" s="183"/>
    </row>
    <row r="21" spans="1:5" ht="24.75" customHeight="1">
      <c r="A21" s="294" t="s">
        <v>24</v>
      </c>
      <c r="B21" s="257">
        <v>85</v>
      </c>
      <c r="C21" s="295">
        <v>81</v>
      </c>
      <c r="D21" s="182">
        <f t="shared" si="0"/>
        <v>-0.047058823529411764</v>
      </c>
      <c r="E21" s="183"/>
    </row>
    <row r="22" spans="1:5" ht="24.75" customHeight="1">
      <c r="A22" s="294" t="s">
        <v>25</v>
      </c>
      <c r="B22" s="257"/>
      <c r="C22" s="181"/>
      <c r="D22" s="182"/>
      <c r="E22" s="183"/>
    </row>
    <row r="23" spans="1:5" ht="24.75" customHeight="1">
      <c r="A23" s="290" t="s">
        <v>26</v>
      </c>
      <c r="B23" s="291">
        <f>SUM(B24:B30)</f>
        <v>13125</v>
      </c>
      <c r="C23" s="292">
        <f>SUM(C24:C30)</f>
        <v>15305</v>
      </c>
      <c r="D23" s="189">
        <f t="shared" si="0"/>
        <v>0.1660952380952381</v>
      </c>
      <c r="E23" s="190"/>
    </row>
    <row r="24" spans="1:5" ht="24.75" customHeight="1">
      <c r="A24" s="294" t="s">
        <v>27</v>
      </c>
      <c r="B24" s="257">
        <v>1444</v>
      </c>
      <c r="C24" s="295">
        <v>1881</v>
      </c>
      <c r="D24" s="182">
        <f t="shared" si="0"/>
        <v>0.3026315789473684</v>
      </c>
      <c r="E24" s="183"/>
    </row>
    <row r="25" spans="1:5" ht="24.75" customHeight="1">
      <c r="A25" s="294" t="s">
        <v>28</v>
      </c>
      <c r="B25" s="257">
        <v>808</v>
      </c>
      <c r="C25" s="296">
        <v>915</v>
      </c>
      <c r="D25" s="182">
        <f t="shared" si="0"/>
        <v>0.13242574257425743</v>
      </c>
      <c r="E25" s="183"/>
    </row>
    <row r="26" spans="1:5" ht="24.75" customHeight="1">
      <c r="A26" s="294" t="s">
        <v>29</v>
      </c>
      <c r="B26" s="257">
        <v>1530</v>
      </c>
      <c r="C26" s="296">
        <v>2280</v>
      </c>
      <c r="D26" s="182">
        <f t="shared" si="0"/>
        <v>0.49019607843137253</v>
      </c>
      <c r="E26" s="183"/>
    </row>
    <row r="27" spans="1:5" s="176" customFormat="1" ht="24.75" customHeight="1">
      <c r="A27" s="294" t="s">
        <v>30</v>
      </c>
      <c r="B27" s="257"/>
      <c r="C27" s="296"/>
      <c r="D27" s="182"/>
      <c r="E27" s="293"/>
    </row>
    <row r="28" spans="1:5" ht="24.75" customHeight="1">
      <c r="A28" s="297" t="s">
        <v>31</v>
      </c>
      <c r="B28" s="257">
        <v>8475</v>
      </c>
      <c r="C28" s="296">
        <v>8851</v>
      </c>
      <c r="D28" s="182">
        <f t="shared" si="0"/>
        <v>0.04436578171091445</v>
      </c>
      <c r="E28" s="183"/>
    </row>
    <row r="29" spans="1:5" ht="24.75" customHeight="1">
      <c r="A29" s="294" t="s">
        <v>32</v>
      </c>
      <c r="B29" s="257">
        <v>250</v>
      </c>
      <c r="C29" s="296">
        <v>250</v>
      </c>
      <c r="D29" s="182">
        <f t="shared" si="0"/>
        <v>0</v>
      </c>
      <c r="E29" s="183"/>
    </row>
    <row r="30" spans="1:5" ht="24.75" customHeight="1">
      <c r="A30" s="294" t="s">
        <v>33</v>
      </c>
      <c r="B30" s="257">
        <v>618</v>
      </c>
      <c r="C30" s="296">
        <v>1128</v>
      </c>
      <c r="D30" s="182">
        <f t="shared" si="0"/>
        <v>0.8252427184466019</v>
      </c>
      <c r="E30" s="183"/>
    </row>
    <row r="31" spans="1:5" s="57" customFormat="1" ht="24.75" customHeight="1">
      <c r="A31" s="298" t="s">
        <v>34</v>
      </c>
      <c r="B31" s="292">
        <f>B5+B23</f>
        <v>28416</v>
      </c>
      <c r="C31" s="292">
        <f>C23+C5</f>
        <v>30963</v>
      </c>
      <c r="D31" s="189">
        <f t="shared" si="0"/>
        <v>0.08963260135135136</v>
      </c>
      <c r="E31" s="190"/>
    </row>
  </sheetData>
  <sheetProtection/>
  <mergeCells count="2">
    <mergeCell ref="A2:E2"/>
    <mergeCell ref="A3:E3"/>
  </mergeCells>
  <printOptions horizontalCentered="1"/>
  <pageMargins left="0.16111111111111112" right="0.20069444444444445" top="0.5902777777777778" bottom="0.4284722222222222" header="0.35" footer="0.2791666666666667"/>
  <pageSetup firstPageNumber="18" useFirstPageNumber="1" horizontalDpi="600" verticalDpi="600" orientation="portrait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showZeros="0" zoomScaleSheetLayoutView="100" workbookViewId="0" topLeftCell="A1">
      <selection activeCell="A2" sqref="A2:E2"/>
    </sheetView>
  </sheetViews>
  <sheetFormatPr defaultColWidth="9.00390625" defaultRowHeight="14.25"/>
  <cols>
    <col min="1" max="1" width="38.00390625" style="95" customWidth="1"/>
    <col min="2" max="2" width="8.25390625" style="127" customWidth="1"/>
    <col min="3" max="3" width="11.625" style="127" customWidth="1"/>
    <col min="4" max="4" width="11.125" style="127" customWidth="1"/>
    <col min="5" max="5" width="7.625" style="127" customWidth="1"/>
    <col min="6" max="16384" width="9.00390625" style="95" customWidth="1"/>
  </cols>
  <sheetData>
    <row r="1" spans="1:5" ht="18.75">
      <c r="A1" s="59" t="s">
        <v>1471</v>
      </c>
      <c r="B1" s="128"/>
      <c r="C1" s="128"/>
      <c r="D1" s="128"/>
      <c r="E1" s="128"/>
    </row>
    <row r="2" spans="1:5" ht="38.25" customHeight="1">
      <c r="A2" s="101" t="s">
        <v>1472</v>
      </c>
      <c r="B2" s="101"/>
      <c r="C2" s="101"/>
      <c r="D2" s="101"/>
      <c r="E2" s="101"/>
    </row>
    <row r="3" spans="1:6" ht="21.75" customHeight="1">
      <c r="A3" s="102"/>
      <c r="B3" s="129"/>
      <c r="C3" s="129"/>
      <c r="D3" s="130" t="s">
        <v>37</v>
      </c>
      <c r="E3" s="130"/>
      <c r="F3" s="131"/>
    </row>
    <row r="4" spans="1:5" ht="36">
      <c r="A4" s="103" t="s">
        <v>1473</v>
      </c>
      <c r="B4" s="65" t="s">
        <v>39</v>
      </c>
      <c r="C4" s="66" t="s">
        <v>5</v>
      </c>
      <c r="D4" s="67" t="s">
        <v>1299</v>
      </c>
      <c r="E4" s="68" t="s">
        <v>7</v>
      </c>
    </row>
    <row r="5" spans="1:5" ht="24.75" customHeight="1">
      <c r="A5" s="132" t="s">
        <v>1474</v>
      </c>
      <c r="B5" s="133"/>
      <c r="C5" s="134"/>
      <c r="D5" s="76"/>
      <c r="E5" s="135"/>
    </row>
    <row r="6" spans="1:5" s="92" customFormat="1" ht="24.75" customHeight="1">
      <c r="A6" s="132" t="s">
        <v>1475</v>
      </c>
      <c r="B6" s="136"/>
      <c r="C6" s="134"/>
      <c r="D6" s="76"/>
      <c r="E6" s="137"/>
    </row>
    <row r="7" spans="1:5" s="92" customFormat="1" ht="24.75" customHeight="1">
      <c r="A7" s="132" t="s">
        <v>1476</v>
      </c>
      <c r="B7" s="136"/>
      <c r="C7" s="134"/>
      <c r="D7" s="76"/>
      <c r="E7" s="137"/>
    </row>
    <row r="8" spans="1:5" s="93" customFormat="1" ht="24.75" customHeight="1">
      <c r="A8" s="132" t="s">
        <v>1477</v>
      </c>
      <c r="B8" s="116"/>
      <c r="C8" s="134"/>
      <c r="D8" s="76"/>
      <c r="E8" s="138"/>
    </row>
    <row r="9" spans="1:5" ht="24.75" customHeight="1">
      <c r="A9" s="132" t="s">
        <v>1478</v>
      </c>
      <c r="B9" s="133"/>
      <c r="C9" s="134"/>
      <c r="D9" s="76"/>
      <c r="E9" s="135"/>
    </row>
    <row r="10" spans="1:5" ht="24.75" customHeight="1">
      <c r="A10" s="132" t="s">
        <v>1479</v>
      </c>
      <c r="B10" s="133"/>
      <c r="C10" s="134"/>
      <c r="D10" s="76"/>
      <c r="E10" s="135"/>
    </row>
    <row r="11" spans="1:5" ht="24.75" customHeight="1">
      <c r="A11" s="132" t="s">
        <v>1480</v>
      </c>
      <c r="B11" s="133"/>
      <c r="C11" s="134"/>
      <c r="D11" s="76"/>
      <c r="E11" s="135"/>
    </row>
    <row r="12" spans="1:5" s="122" customFormat="1" ht="24.75" customHeight="1">
      <c r="A12" s="132" t="s">
        <v>1481</v>
      </c>
      <c r="B12" s="133"/>
      <c r="C12" s="134"/>
      <c r="D12" s="76"/>
      <c r="E12" s="135"/>
    </row>
    <row r="13" spans="1:5" ht="24.75" customHeight="1">
      <c r="A13" s="132" t="s">
        <v>1482</v>
      </c>
      <c r="B13" s="139">
        <f>SUM(B14:B16)</f>
        <v>120</v>
      </c>
      <c r="C13" s="139">
        <f>SUM(C14:C16)</f>
        <v>0</v>
      </c>
      <c r="D13" s="76">
        <f>(C13-B13)/B13</f>
        <v>-1</v>
      </c>
      <c r="E13" s="135"/>
    </row>
    <row r="14" spans="1:5" ht="24.75" customHeight="1">
      <c r="A14" s="132" t="s">
        <v>1483</v>
      </c>
      <c r="B14" s="139">
        <v>120</v>
      </c>
      <c r="C14" s="139"/>
      <c r="D14" s="76">
        <f>(C14-B14)/B14</f>
        <v>-1</v>
      </c>
      <c r="E14" s="135"/>
    </row>
    <row r="15" spans="1:5" ht="24.75" customHeight="1">
      <c r="A15" s="132" t="s">
        <v>1484</v>
      </c>
      <c r="B15" s="139"/>
      <c r="C15" s="139"/>
      <c r="D15" s="76"/>
      <c r="E15" s="135"/>
    </row>
    <row r="16" spans="1:5" ht="24.75" customHeight="1">
      <c r="A16" s="132" t="s">
        <v>1485</v>
      </c>
      <c r="B16" s="139"/>
      <c r="C16" s="139"/>
      <c r="D16" s="76"/>
      <c r="E16" s="135"/>
    </row>
    <row r="17" spans="1:5" ht="24.75" customHeight="1">
      <c r="A17" s="132" t="s">
        <v>1486</v>
      </c>
      <c r="B17" s="139"/>
      <c r="C17" s="139"/>
      <c r="D17" s="76"/>
      <c r="E17" s="135"/>
    </row>
    <row r="18" spans="1:5" ht="24.75" customHeight="1">
      <c r="A18" s="132" t="s">
        <v>1487</v>
      </c>
      <c r="B18" s="139"/>
      <c r="C18" s="139"/>
      <c r="D18" s="76"/>
      <c r="E18" s="135"/>
    </row>
    <row r="19" spans="1:5" ht="24.75" customHeight="1">
      <c r="A19" s="132" t="s">
        <v>1488</v>
      </c>
      <c r="B19" s="139"/>
      <c r="C19" s="139"/>
      <c r="D19" s="76"/>
      <c r="E19" s="135"/>
    </row>
    <row r="20" spans="1:5" ht="24.75" customHeight="1">
      <c r="A20" s="132" t="s">
        <v>1489</v>
      </c>
      <c r="B20" s="139"/>
      <c r="C20" s="139"/>
      <c r="D20" s="76"/>
      <c r="E20" s="135"/>
    </row>
    <row r="21" spans="1:5" ht="24.75" customHeight="1">
      <c r="A21" s="132" t="s">
        <v>1490</v>
      </c>
      <c r="B21" s="139">
        <f>B22</f>
        <v>60</v>
      </c>
      <c r="C21" s="139">
        <f>C22</f>
        <v>180</v>
      </c>
      <c r="D21" s="76">
        <f aca="true" t="shared" si="0" ref="D21:D23">(C21-B21)/B21</f>
        <v>2</v>
      </c>
      <c r="E21" s="135"/>
    </row>
    <row r="22" spans="1:5" s="122" customFormat="1" ht="24.75" customHeight="1">
      <c r="A22" s="132" t="s">
        <v>1491</v>
      </c>
      <c r="B22" s="139">
        <v>60</v>
      </c>
      <c r="C22" s="139">
        <v>180</v>
      </c>
      <c r="D22" s="76">
        <f t="shared" si="0"/>
        <v>2</v>
      </c>
      <c r="E22" s="135"/>
    </row>
    <row r="23" spans="1:5" s="126" customFormat="1" ht="24.75" customHeight="1">
      <c r="A23" s="120" t="s">
        <v>1492</v>
      </c>
      <c r="B23" s="140">
        <f>B21+B13</f>
        <v>180</v>
      </c>
      <c r="C23" s="140">
        <f>C21+C13</f>
        <v>180</v>
      </c>
      <c r="D23" s="80">
        <f t="shared" si="0"/>
        <v>0</v>
      </c>
      <c r="E23" s="141"/>
    </row>
    <row r="24" spans="1:5" ht="14.25">
      <c r="A24" s="142"/>
      <c r="B24" s="143"/>
      <c r="C24" s="143"/>
      <c r="D24" s="143"/>
      <c r="E24" s="143"/>
    </row>
  </sheetData>
  <sheetProtection/>
  <mergeCells count="3">
    <mergeCell ref="A2:E2"/>
    <mergeCell ref="D3:E3"/>
    <mergeCell ref="A24:E24"/>
  </mergeCells>
  <printOptions horizontalCentered="1"/>
  <pageMargins left="0.75" right="0.75" top="1.02" bottom="0.94" header="0.51" footer="0.9"/>
  <pageSetup firstPageNumber="46" useFirstPageNumber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9"/>
  <sheetViews>
    <sheetView showZeros="0" zoomScaleSheetLayoutView="100" workbookViewId="0" topLeftCell="A1">
      <selection activeCell="A2" sqref="A2:E2"/>
    </sheetView>
  </sheetViews>
  <sheetFormatPr defaultColWidth="9.00390625" defaultRowHeight="14.25"/>
  <cols>
    <col min="1" max="1" width="34.00390625" style="95" customWidth="1"/>
    <col min="2" max="2" width="10.375" style="96" customWidth="1"/>
    <col min="3" max="3" width="11.25390625" style="96" customWidth="1"/>
    <col min="4" max="4" width="13.875" style="96" customWidth="1"/>
    <col min="5" max="5" width="9.00390625" style="97" customWidth="1"/>
    <col min="6" max="253" width="9.00390625" style="95" customWidth="1"/>
    <col min="254" max="16384" width="9.00390625" style="98" customWidth="1"/>
  </cols>
  <sheetData>
    <row r="1" spans="1:5" ht="24.75" customHeight="1">
      <c r="A1" s="59" t="s">
        <v>1493</v>
      </c>
      <c r="B1" s="99"/>
      <c r="C1" s="99"/>
      <c r="D1" s="99"/>
      <c r="E1" s="100"/>
    </row>
    <row r="2" spans="1:5" ht="31.5" customHeight="1">
      <c r="A2" s="101" t="s">
        <v>1494</v>
      </c>
      <c r="B2" s="101"/>
      <c r="C2" s="101"/>
      <c r="D2" s="101"/>
      <c r="E2" s="101"/>
    </row>
    <row r="3" spans="1:5" ht="24.75" customHeight="1">
      <c r="A3" s="102"/>
      <c r="B3" s="63"/>
      <c r="C3" s="63"/>
      <c r="D3" s="63" t="s">
        <v>37</v>
      </c>
      <c r="E3" s="63"/>
    </row>
    <row r="4" spans="1:253" ht="24">
      <c r="A4" s="103" t="s">
        <v>1473</v>
      </c>
      <c r="B4" s="65" t="s">
        <v>39</v>
      </c>
      <c r="C4" s="66" t="s">
        <v>5</v>
      </c>
      <c r="D4" s="67" t="s">
        <v>1299</v>
      </c>
      <c r="E4" s="68" t="s">
        <v>7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</row>
    <row r="5" spans="1:253" s="91" customFormat="1" ht="21.75" customHeight="1">
      <c r="A5" s="105" t="s">
        <v>1495</v>
      </c>
      <c r="B5" s="106">
        <f>B6+B12+B17+B19+B23</f>
        <v>180</v>
      </c>
      <c r="C5" s="106">
        <f>C6+C12+C17+C19+C23</f>
        <v>180</v>
      </c>
      <c r="D5" s="107"/>
      <c r="E5" s="108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</row>
    <row r="6" spans="1:253" s="91" customFormat="1" ht="21.75" customHeight="1">
      <c r="A6" s="105" t="s">
        <v>1496</v>
      </c>
      <c r="B6" s="109"/>
      <c r="C6" s="110">
        <f>C10</f>
        <v>0</v>
      </c>
      <c r="D6" s="107"/>
      <c r="E6" s="107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</row>
    <row r="7" spans="1:253" s="91" customFormat="1" ht="21.75" customHeight="1">
      <c r="A7" s="105" t="s">
        <v>1497</v>
      </c>
      <c r="B7" s="109"/>
      <c r="C7" s="110"/>
      <c r="D7" s="111"/>
      <c r="E7" s="107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</row>
    <row r="8" spans="1:253" s="91" customFormat="1" ht="21.75" customHeight="1">
      <c r="A8" s="105" t="s">
        <v>1498</v>
      </c>
      <c r="B8" s="109"/>
      <c r="C8" s="110"/>
      <c r="D8" s="107"/>
      <c r="E8" s="107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</row>
    <row r="9" spans="1:253" s="91" customFormat="1" ht="21.75" customHeight="1">
      <c r="A9" s="105" t="s">
        <v>1499</v>
      </c>
      <c r="B9" s="109"/>
      <c r="C9" s="110"/>
      <c r="D9" s="107"/>
      <c r="E9" s="107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</row>
    <row r="10" spans="1:253" s="92" customFormat="1" ht="21.75" customHeight="1">
      <c r="A10" s="105" t="s">
        <v>1500</v>
      </c>
      <c r="B10" s="109"/>
      <c r="C10" s="110"/>
      <c r="D10" s="112"/>
      <c r="E10" s="112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</row>
    <row r="11" spans="1:253" s="93" customFormat="1" ht="21.75" customHeight="1">
      <c r="A11" s="105" t="s">
        <v>1501</v>
      </c>
      <c r="B11" s="109"/>
      <c r="C11" s="110"/>
      <c r="D11" s="113"/>
      <c r="E11" s="112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</row>
    <row r="12" spans="1:253" s="92" customFormat="1" ht="21.75" customHeight="1">
      <c r="A12" s="105" t="s">
        <v>1502</v>
      </c>
      <c r="B12" s="109"/>
      <c r="C12" s="110"/>
      <c r="D12" s="112"/>
      <c r="E12" s="112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</row>
    <row r="13" spans="1:253" s="93" customFormat="1" ht="21.75" customHeight="1">
      <c r="A13" s="114" t="s">
        <v>1503</v>
      </c>
      <c r="B13" s="109"/>
      <c r="C13" s="110"/>
      <c r="D13" s="113"/>
      <c r="E13" s="112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</row>
    <row r="14" spans="1:253" s="93" customFormat="1" ht="21.75" customHeight="1">
      <c r="A14" s="105" t="s">
        <v>1504</v>
      </c>
      <c r="B14" s="109"/>
      <c r="C14" s="110"/>
      <c r="D14" s="113"/>
      <c r="E14" s="112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</row>
    <row r="15" spans="1:253" s="92" customFormat="1" ht="21.75" customHeight="1">
      <c r="A15" s="114" t="s">
        <v>1505</v>
      </c>
      <c r="B15" s="115"/>
      <c r="C15" s="110"/>
      <c r="D15" s="111"/>
      <c r="E15" s="112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</row>
    <row r="16" spans="1:253" s="92" customFormat="1" ht="21.75" customHeight="1">
      <c r="A16" s="105" t="s">
        <v>1506</v>
      </c>
      <c r="B16" s="116"/>
      <c r="C16" s="110"/>
      <c r="D16" s="117"/>
      <c r="E16" s="117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</row>
    <row r="17" spans="1:253" s="92" customFormat="1" ht="21.75" customHeight="1">
      <c r="A17" s="114" t="s">
        <v>1507</v>
      </c>
      <c r="B17" s="116"/>
      <c r="C17" s="118"/>
      <c r="D17" s="112"/>
      <c r="E17" s="112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</row>
    <row r="18" spans="1:253" s="93" customFormat="1" ht="21.75" customHeight="1">
      <c r="A18" s="114" t="s">
        <v>1508</v>
      </c>
      <c r="B18" s="116"/>
      <c r="C18" s="118"/>
      <c r="D18" s="113"/>
      <c r="E18" s="112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</row>
    <row r="19" spans="1:253" s="92" customFormat="1" ht="21.75" customHeight="1">
      <c r="A19" s="114" t="s">
        <v>1509</v>
      </c>
      <c r="B19" s="116"/>
      <c r="C19" s="118"/>
      <c r="D19" s="112"/>
      <c r="E19" s="112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</row>
    <row r="20" spans="1:253" s="93" customFormat="1" ht="21.75" customHeight="1">
      <c r="A20" s="114" t="s">
        <v>1510</v>
      </c>
      <c r="B20" s="116"/>
      <c r="C20" s="118"/>
      <c r="D20" s="113"/>
      <c r="E20" s="112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</row>
    <row r="21" spans="1:253" s="93" customFormat="1" ht="21.75" customHeight="1">
      <c r="A21" s="114" t="s">
        <v>1511</v>
      </c>
      <c r="B21" s="116"/>
      <c r="C21" s="118"/>
      <c r="D21" s="113"/>
      <c r="E21" s="112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</row>
    <row r="22" spans="1:253" s="93" customFormat="1" ht="21.75" customHeight="1">
      <c r="A22" s="114" t="s">
        <v>1512</v>
      </c>
      <c r="B22" s="116"/>
      <c r="C22" s="118"/>
      <c r="D22" s="113"/>
      <c r="E22" s="112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</row>
    <row r="23" spans="1:253" s="93" customFormat="1" ht="21.75" customHeight="1">
      <c r="A23" s="114" t="s">
        <v>1513</v>
      </c>
      <c r="B23" s="43">
        <f>B24</f>
        <v>180</v>
      </c>
      <c r="C23" s="43">
        <f>C24</f>
        <v>180</v>
      </c>
      <c r="D23" s="76">
        <f aca="true" t="shared" si="0" ref="D23:D25">(C23-B23)/B23</f>
        <v>0</v>
      </c>
      <c r="E23" s="112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</row>
    <row r="24" spans="1:253" s="93" customFormat="1" ht="21.75" customHeight="1">
      <c r="A24" s="119" t="s">
        <v>1514</v>
      </c>
      <c r="B24" s="43">
        <v>180</v>
      </c>
      <c r="C24" s="43">
        <v>180</v>
      </c>
      <c r="D24" s="76">
        <f t="shared" si="0"/>
        <v>0</v>
      </c>
      <c r="E24" s="112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</row>
    <row r="25" spans="1:256" s="94" customFormat="1" ht="21.75" customHeight="1">
      <c r="A25" s="120" t="s">
        <v>1515</v>
      </c>
      <c r="B25" s="51">
        <f>B5</f>
        <v>180</v>
      </c>
      <c r="C25" s="51">
        <f>C5</f>
        <v>180</v>
      </c>
      <c r="D25" s="80">
        <f t="shared" si="0"/>
        <v>0</v>
      </c>
      <c r="E25" s="121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5"/>
      <c r="IU25" s="125"/>
      <c r="IV25" s="125"/>
    </row>
    <row r="26" spans="2:5" s="92" customFormat="1" ht="22.5" customHeight="1">
      <c r="B26" s="123"/>
      <c r="C26" s="123"/>
      <c r="D26" s="123"/>
      <c r="E26" s="123"/>
    </row>
    <row r="27" spans="1:5" s="93" customFormat="1" ht="22.5" customHeight="1">
      <c r="A27" s="92"/>
      <c r="B27" s="123"/>
      <c r="C27" s="123"/>
      <c r="D27" s="124"/>
      <c r="E27" s="123"/>
    </row>
    <row r="28" spans="1:5" s="93" customFormat="1" ht="22.5" customHeight="1">
      <c r="A28" s="92"/>
      <c r="B28" s="123"/>
      <c r="C28" s="123"/>
      <c r="D28" s="124"/>
      <c r="E28" s="123"/>
    </row>
    <row r="29" spans="1:5" s="93" customFormat="1" ht="22.5" customHeight="1">
      <c r="A29" s="92"/>
      <c r="B29" s="123"/>
      <c r="C29" s="123"/>
      <c r="D29" s="124"/>
      <c r="E29" s="123"/>
    </row>
    <row r="30" spans="1:3" ht="22.5" customHeight="1">
      <c r="A30" s="122"/>
      <c r="B30" s="100"/>
      <c r="C30" s="100"/>
    </row>
    <row r="31" spans="1:3" ht="22.5" customHeight="1">
      <c r="A31" s="104"/>
      <c r="B31" s="100"/>
      <c r="C31" s="100"/>
    </row>
    <row r="32" spans="1:3" ht="22.5" customHeight="1">
      <c r="A32" s="104"/>
      <c r="B32" s="97"/>
      <c r="C32" s="97"/>
    </row>
    <row r="33" spans="1:3" ht="22.5" customHeight="1">
      <c r="A33" s="104"/>
      <c r="B33" s="97"/>
      <c r="C33" s="97"/>
    </row>
    <row r="34" spans="1:3" ht="22.5" customHeight="1">
      <c r="A34" s="104"/>
      <c r="B34" s="97"/>
      <c r="C34" s="100"/>
    </row>
    <row r="35" spans="1:3" ht="22.5" customHeight="1">
      <c r="A35" s="104"/>
      <c r="B35" s="97"/>
      <c r="C35" s="97"/>
    </row>
    <row r="36" spans="1:3" ht="22.5" customHeight="1">
      <c r="A36" s="122"/>
      <c r="B36" s="97"/>
      <c r="C36" s="100"/>
    </row>
    <row r="37" spans="1:3" ht="22.5" customHeight="1">
      <c r="A37" s="104"/>
      <c r="B37" s="97"/>
      <c r="C37" s="100"/>
    </row>
    <row r="38" spans="1:3" ht="22.5" customHeight="1">
      <c r="A38" s="104"/>
      <c r="B38" s="97"/>
      <c r="C38" s="97"/>
    </row>
    <row r="39" spans="1:3" ht="22.5" customHeight="1">
      <c r="A39" s="104"/>
      <c r="B39" s="97"/>
      <c r="C39" s="97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sheetProtection/>
  <mergeCells count="2">
    <mergeCell ref="A2:E2"/>
    <mergeCell ref="D3:E3"/>
  </mergeCells>
  <printOptions horizontalCentered="1"/>
  <pageMargins left="0.55" right="0.55" top="0.94" bottom="0.9" header="0.51" footer="0.67"/>
  <pageSetup firstPageNumber="47" useFirstPageNumber="1" horizontalDpi="600" verticalDpi="6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showZeros="0" zoomScaleSheetLayoutView="100" workbookViewId="0" topLeftCell="A1">
      <selection activeCell="A2" sqref="A2:D2"/>
    </sheetView>
  </sheetViews>
  <sheetFormatPr defaultColWidth="12.125" defaultRowHeight="15" customHeight="1"/>
  <cols>
    <col min="1" max="1" width="34.25390625" style="44" customWidth="1"/>
    <col min="2" max="2" width="26.00390625" style="44" customWidth="1"/>
    <col min="3" max="3" width="34.25390625" style="44" customWidth="1"/>
    <col min="4" max="4" width="26.00390625" style="44" customWidth="1"/>
    <col min="5" max="16384" width="12.125" style="44" customWidth="1"/>
  </cols>
  <sheetData>
    <row r="1" ht="15" customHeight="1">
      <c r="A1" s="9" t="s">
        <v>1516</v>
      </c>
    </row>
    <row r="2" spans="1:4" s="44" customFormat="1" ht="33.75" customHeight="1">
      <c r="A2" s="46" t="s">
        <v>1517</v>
      </c>
      <c r="B2" s="46"/>
      <c r="C2" s="46"/>
      <c r="D2" s="46"/>
    </row>
    <row r="3" spans="1:4" s="44" customFormat="1" ht="16.5" customHeight="1">
      <c r="A3" s="47" t="s">
        <v>37</v>
      </c>
      <c r="B3" s="47"/>
      <c r="C3" s="47"/>
      <c r="D3" s="47"/>
    </row>
    <row r="4" spans="1:4" s="44" customFormat="1" ht="16.5" customHeight="1">
      <c r="A4" s="90" t="s">
        <v>1444</v>
      </c>
      <c r="B4" s="90" t="s">
        <v>1235</v>
      </c>
      <c r="C4" s="90" t="s">
        <v>1444</v>
      </c>
      <c r="D4" s="90" t="s">
        <v>1235</v>
      </c>
    </row>
    <row r="5" spans="1:4" s="44" customFormat="1" ht="16.5" customHeight="1">
      <c r="A5" s="53" t="s">
        <v>1518</v>
      </c>
      <c r="B5" s="43">
        <f>'[1]L14'!E5</f>
        <v>180</v>
      </c>
      <c r="C5" s="53" t="s">
        <v>1519</v>
      </c>
      <c r="D5" s="32">
        <f>'[1]L14'!J5</f>
        <v>180</v>
      </c>
    </row>
    <row r="6" spans="1:4" s="44" customFormat="1" ht="16.5" customHeight="1">
      <c r="A6" s="53" t="s">
        <v>1520</v>
      </c>
      <c r="B6" s="43">
        <v>0</v>
      </c>
      <c r="C6" s="53" t="s">
        <v>1521</v>
      </c>
      <c r="D6" s="32">
        <v>0</v>
      </c>
    </row>
    <row r="7" spans="1:4" s="44" customFormat="1" ht="16.5" customHeight="1">
      <c r="A7" s="53" t="s">
        <v>1522</v>
      </c>
      <c r="B7" s="43">
        <v>0</v>
      </c>
      <c r="C7" s="53" t="s">
        <v>1523</v>
      </c>
      <c r="D7" s="32">
        <v>0</v>
      </c>
    </row>
    <row r="8" spans="1:4" s="44" customFormat="1" ht="16.5" customHeight="1">
      <c r="A8" s="53" t="s">
        <v>1524</v>
      </c>
      <c r="B8" s="43">
        <v>0</v>
      </c>
      <c r="C8" s="53" t="s">
        <v>1525</v>
      </c>
      <c r="D8" s="32">
        <v>0</v>
      </c>
    </row>
    <row r="9" spans="1:4" s="44" customFormat="1" ht="16.5" customHeight="1">
      <c r="A9" s="53" t="s">
        <v>1526</v>
      </c>
      <c r="B9" s="43">
        <v>0</v>
      </c>
      <c r="C9" s="53" t="s">
        <v>1527</v>
      </c>
      <c r="D9" s="32">
        <v>0</v>
      </c>
    </row>
    <row r="10" spans="1:4" s="44" customFormat="1" ht="16.5" customHeight="1">
      <c r="A10" s="53" t="s">
        <v>1528</v>
      </c>
      <c r="B10" s="43">
        <v>0</v>
      </c>
      <c r="C10" s="53" t="s">
        <v>1529</v>
      </c>
      <c r="D10" s="32">
        <v>0</v>
      </c>
    </row>
    <row r="11" spans="1:4" s="44" customFormat="1" ht="16.5" customHeight="1">
      <c r="A11" s="53"/>
      <c r="B11" s="43"/>
      <c r="C11" s="53" t="s">
        <v>1530</v>
      </c>
      <c r="D11" s="32">
        <f>B12-SUM(D5:D10)</f>
        <v>0</v>
      </c>
    </row>
    <row r="12" spans="1:4" s="45" customFormat="1" ht="16.5" customHeight="1">
      <c r="A12" s="90" t="s">
        <v>1229</v>
      </c>
      <c r="B12" s="51">
        <f>SUM(B5:B10)</f>
        <v>180</v>
      </c>
      <c r="C12" s="90" t="s">
        <v>1230</v>
      </c>
      <c r="D12" s="30">
        <f>SUM(D5:D11)</f>
        <v>180</v>
      </c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28"/>
  <sheetViews>
    <sheetView showZeros="0" zoomScaleSheetLayoutView="100" workbookViewId="0" topLeftCell="A13">
      <selection activeCell="A2" sqref="A2:E2"/>
    </sheetView>
  </sheetViews>
  <sheetFormatPr defaultColWidth="9.00390625" defaultRowHeight="14.25"/>
  <cols>
    <col min="1" max="1" width="33.625" style="58" customWidth="1"/>
    <col min="2" max="2" width="10.125" style="82" customWidth="1"/>
    <col min="3" max="3" width="12.00390625" style="82" customWidth="1"/>
    <col min="4" max="4" width="14.125" style="58" customWidth="1"/>
    <col min="5" max="5" width="8.375" style="58" customWidth="1"/>
    <col min="6" max="16384" width="9.00390625" style="58" customWidth="1"/>
  </cols>
  <sheetData>
    <row r="1" spans="1:5" ht="24.75" customHeight="1">
      <c r="A1" s="59" t="s">
        <v>1531</v>
      </c>
      <c r="B1" s="83"/>
      <c r="C1" s="83"/>
      <c r="D1" s="60"/>
      <c r="E1" s="60"/>
    </row>
    <row r="2" spans="1:5" ht="28.5" customHeight="1">
      <c r="A2" s="61" t="s">
        <v>1532</v>
      </c>
      <c r="B2" s="61"/>
      <c r="C2" s="61"/>
      <c r="D2" s="61"/>
      <c r="E2" s="61"/>
    </row>
    <row r="3" spans="1:5" ht="18.75" customHeight="1">
      <c r="A3" s="62"/>
      <c r="B3" s="84"/>
      <c r="C3" s="84"/>
      <c r="D3" s="63" t="s">
        <v>37</v>
      </c>
      <c r="E3" s="63"/>
    </row>
    <row r="4" spans="1:5" ht="44.25" customHeight="1">
      <c r="A4" s="85" t="s">
        <v>1533</v>
      </c>
      <c r="B4" s="86" t="s">
        <v>39</v>
      </c>
      <c r="C4" s="87" t="s">
        <v>5</v>
      </c>
      <c r="D4" s="88" t="s">
        <v>1299</v>
      </c>
      <c r="E4" s="89" t="s">
        <v>7</v>
      </c>
    </row>
    <row r="5" spans="1:5" ht="21" customHeight="1">
      <c r="A5" s="69" t="s">
        <v>1534</v>
      </c>
      <c r="B5" s="70"/>
      <c r="C5" s="75"/>
      <c r="D5" s="72"/>
      <c r="E5" s="72"/>
    </row>
    <row r="6" spans="1:5" ht="21" customHeight="1">
      <c r="A6" s="69" t="s">
        <v>1535</v>
      </c>
      <c r="B6" s="70"/>
      <c r="C6" s="75"/>
      <c r="D6" s="72"/>
      <c r="E6" s="72"/>
    </row>
    <row r="7" spans="1:5" ht="21" customHeight="1">
      <c r="A7" s="69" t="s">
        <v>1536</v>
      </c>
      <c r="B7" s="70"/>
      <c r="C7" s="75"/>
      <c r="D7" s="72"/>
      <c r="E7" s="72"/>
    </row>
    <row r="8" spans="1:5" ht="21" customHeight="1">
      <c r="A8" s="69" t="s">
        <v>1537</v>
      </c>
      <c r="B8" s="70"/>
      <c r="C8" s="75"/>
      <c r="D8" s="72"/>
      <c r="E8" s="72"/>
    </row>
    <row r="9" spans="1:5" ht="21" customHeight="1">
      <c r="A9" s="69" t="s">
        <v>1538</v>
      </c>
      <c r="B9" s="70"/>
      <c r="C9" s="75"/>
      <c r="D9" s="72"/>
      <c r="E9" s="72"/>
    </row>
    <row r="10" spans="1:5" ht="21" customHeight="1">
      <c r="A10" s="69" t="s">
        <v>1539</v>
      </c>
      <c r="B10" s="70"/>
      <c r="C10" s="75"/>
      <c r="D10" s="72"/>
      <c r="E10" s="72"/>
    </row>
    <row r="11" spans="1:5" ht="21" customHeight="1">
      <c r="A11" s="69" t="s">
        <v>1540</v>
      </c>
      <c r="B11" s="70"/>
      <c r="C11" s="75"/>
      <c r="D11" s="72"/>
      <c r="E11" s="72"/>
    </row>
    <row r="12" spans="1:5" ht="21" customHeight="1">
      <c r="A12" s="69" t="s">
        <v>1541</v>
      </c>
      <c r="B12" s="70"/>
      <c r="C12" s="75"/>
      <c r="D12" s="72"/>
      <c r="E12" s="72"/>
    </row>
    <row r="13" spans="1:5" ht="21" customHeight="1">
      <c r="A13" s="69" t="s">
        <v>1542</v>
      </c>
      <c r="B13" s="70"/>
      <c r="C13" s="75"/>
      <c r="D13" s="72"/>
      <c r="E13" s="72"/>
    </row>
    <row r="14" spans="1:5" ht="21" customHeight="1">
      <c r="A14" s="69" t="s">
        <v>1543</v>
      </c>
      <c r="B14" s="70"/>
      <c r="C14" s="75"/>
      <c r="D14" s="72"/>
      <c r="E14" s="72"/>
    </row>
    <row r="15" spans="1:5" ht="21" customHeight="1">
      <c r="A15" s="69" t="s">
        <v>1544</v>
      </c>
      <c r="B15" s="70"/>
      <c r="C15" s="75"/>
      <c r="D15" s="72"/>
      <c r="E15" s="72"/>
    </row>
    <row r="16" spans="1:5" ht="21" customHeight="1">
      <c r="A16" s="69" t="s">
        <v>1545</v>
      </c>
      <c r="B16" s="70"/>
      <c r="C16" s="75"/>
      <c r="D16" s="72"/>
      <c r="E16" s="72"/>
    </row>
    <row r="17" spans="1:5" ht="21" customHeight="1">
      <c r="A17" s="69" t="s">
        <v>1546</v>
      </c>
      <c r="B17" s="70"/>
      <c r="C17" s="75"/>
      <c r="D17" s="72"/>
      <c r="E17" s="72"/>
    </row>
    <row r="18" spans="1:5" ht="21" customHeight="1">
      <c r="A18" s="69" t="s">
        <v>1547</v>
      </c>
      <c r="B18" s="70"/>
      <c r="C18" s="75"/>
      <c r="D18" s="72"/>
      <c r="E18" s="72"/>
    </row>
    <row r="19" spans="1:5" ht="21" customHeight="1">
      <c r="A19" s="69" t="s">
        <v>1548</v>
      </c>
      <c r="B19" s="70"/>
      <c r="C19" s="75"/>
      <c r="D19" s="72"/>
      <c r="E19" s="72"/>
    </row>
    <row r="20" spans="1:5" ht="21" customHeight="1">
      <c r="A20" s="69" t="s">
        <v>1549</v>
      </c>
      <c r="B20" s="70"/>
      <c r="C20" s="75"/>
      <c r="D20" s="72"/>
      <c r="E20" s="72"/>
    </row>
    <row r="21" spans="1:5" ht="21" customHeight="1">
      <c r="A21" s="73" t="s">
        <v>1550</v>
      </c>
      <c r="B21" s="70"/>
      <c r="C21" s="75"/>
      <c r="D21" s="72"/>
      <c r="E21" s="72"/>
    </row>
    <row r="22" spans="1:5" ht="21" customHeight="1">
      <c r="A22" s="69" t="s">
        <v>1551</v>
      </c>
      <c r="B22" s="70"/>
      <c r="C22" s="75"/>
      <c r="D22" s="72"/>
      <c r="E22" s="72"/>
    </row>
    <row r="23" spans="1:5" ht="21" customHeight="1">
      <c r="A23" s="69" t="s">
        <v>1552</v>
      </c>
      <c r="B23" s="70"/>
      <c r="C23" s="75"/>
      <c r="D23" s="72"/>
      <c r="E23" s="72"/>
    </row>
    <row r="24" spans="1:5" ht="21" customHeight="1">
      <c r="A24" s="69" t="s">
        <v>1553</v>
      </c>
      <c r="B24" s="70"/>
      <c r="C24" s="75"/>
      <c r="D24" s="72"/>
      <c r="E24" s="72"/>
    </row>
    <row r="25" spans="1:5" ht="21" customHeight="1">
      <c r="A25" s="74" t="s">
        <v>1554</v>
      </c>
      <c r="B25" s="75">
        <f>SUM(B26:B26)</f>
        <v>0</v>
      </c>
      <c r="C25" s="75">
        <f>SUM(C26)</f>
        <v>0</v>
      </c>
      <c r="D25" s="76"/>
      <c r="E25" s="72"/>
    </row>
    <row r="26" spans="1:5" ht="21" customHeight="1">
      <c r="A26" s="74" t="s">
        <v>1555</v>
      </c>
      <c r="B26" s="75"/>
      <c r="C26" s="77"/>
      <c r="D26" s="76"/>
      <c r="E26" s="72"/>
    </row>
    <row r="27" spans="1:5" ht="21" customHeight="1">
      <c r="A27" s="73" t="s">
        <v>1556</v>
      </c>
      <c r="B27" s="43">
        <v>6790</v>
      </c>
      <c r="C27" s="75">
        <v>8452</v>
      </c>
      <c r="D27" s="76">
        <f aca="true" t="shared" si="0" ref="D25:D28">(C27-B27)/B27</f>
        <v>0.24477172312223858</v>
      </c>
      <c r="E27" s="72"/>
    </row>
    <row r="28" spans="1:254" s="57" customFormat="1" ht="21" customHeight="1">
      <c r="A28" s="78" t="s">
        <v>1557</v>
      </c>
      <c r="B28" s="79">
        <f>SUM(B5,B9,B13,B17,B21,B25,B27)</f>
        <v>6790</v>
      </c>
      <c r="C28" s="79">
        <f>C27+C25</f>
        <v>8452</v>
      </c>
      <c r="D28" s="80">
        <f t="shared" si="0"/>
        <v>0.24477172312223858</v>
      </c>
      <c r="E28" s="81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</row>
  </sheetData>
  <sheetProtection/>
  <mergeCells count="2">
    <mergeCell ref="A2:E2"/>
    <mergeCell ref="D3:E3"/>
  </mergeCells>
  <printOptions horizontalCentered="1"/>
  <pageMargins left="0.35" right="0.35" top="0.94" bottom="0.75" header="0.31" footer="0.59"/>
  <pageSetup firstPageNumber="49" useFirstPageNumber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T29"/>
  <sheetViews>
    <sheetView showZeros="0" zoomScaleSheetLayoutView="100" workbookViewId="0" topLeftCell="A19">
      <selection activeCell="A2" sqref="A2:E2"/>
    </sheetView>
  </sheetViews>
  <sheetFormatPr defaultColWidth="9.00390625" defaultRowHeight="14.25"/>
  <cols>
    <col min="1" max="1" width="32.75390625" style="58" customWidth="1"/>
    <col min="2" max="2" width="10.75390625" style="58" customWidth="1"/>
    <col min="3" max="3" width="12.25390625" style="58" customWidth="1"/>
    <col min="4" max="4" width="14.25390625" style="58" customWidth="1"/>
    <col min="5" max="5" width="8.75390625" style="58" customWidth="1"/>
    <col min="6" max="16384" width="9.00390625" style="58" customWidth="1"/>
  </cols>
  <sheetData>
    <row r="1" spans="1:5" ht="17.25" customHeight="1">
      <c r="A1" s="59" t="s">
        <v>1558</v>
      </c>
      <c r="B1" s="60"/>
      <c r="C1" s="60"/>
      <c r="D1" s="60"/>
      <c r="E1" s="60"/>
    </row>
    <row r="2" spans="1:5" ht="31.5" customHeight="1">
      <c r="A2" s="61" t="s">
        <v>1559</v>
      </c>
      <c r="B2" s="61"/>
      <c r="C2" s="61"/>
      <c r="D2" s="61"/>
      <c r="E2" s="61"/>
    </row>
    <row r="3" spans="1:5" ht="24" customHeight="1">
      <c r="A3" s="62"/>
      <c r="B3" s="62"/>
      <c r="C3" s="62"/>
      <c r="D3" s="63" t="s">
        <v>37</v>
      </c>
      <c r="E3" s="63"/>
    </row>
    <row r="4" spans="1:5" ht="24">
      <c r="A4" s="64" t="s">
        <v>1533</v>
      </c>
      <c r="B4" s="65" t="s">
        <v>39</v>
      </c>
      <c r="C4" s="66" t="s">
        <v>5</v>
      </c>
      <c r="D4" s="67" t="s">
        <v>1299</v>
      </c>
      <c r="E4" s="68" t="s">
        <v>7</v>
      </c>
    </row>
    <row r="5" spans="1:5" ht="21.75" customHeight="1">
      <c r="A5" s="69" t="s">
        <v>1560</v>
      </c>
      <c r="B5" s="70"/>
      <c r="C5" s="71"/>
      <c r="D5" s="72"/>
      <c r="E5" s="72"/>
    </row>
    <row r="6" spans="1:5" ht="21.75" customHeight="1">
      <c r="A6" s="69" t="s">
        <v>1561</v>
      </c>
      <c r="B6" s="70"/>
      <c r="C6" s="71"/>
      <c r="D6" s="72"/>
      <c r="E6" s="72"/>
    </row>
    <row r="7" spans="1:5" ht="21.75" customHeight="1">
      <c r="A7" s="69" t="s">
        <v>1562</v>
      </c>
      <c r="B7" s="70"/>
      <c r="C7" s="71"/>
      <c r="D7" s="72"/>
      <c r="E7" s="72"/>
    </row>
    <row r="8" spans="1:5" ht="21.75" customHeight="1">
      <c r="A8" s="69" t="s">
        <v>1563</v>
      </c>
      <c r="B8" s="70"/>
      <c r="C8" s="71"/>
      <c r="D8" s="72"/>
      <c r="E8" s="72"/>
    </row>
    <row r="9" spans="1:5" ht="21.75" customHeight="1">
      <c r="A9" s="69" t="s">
        <v>1564</v>
      </c>
      <c r="B9" s="70"/>
      <c r="C9" s="71"/>
      <c r="D9" s="72"/>
      <c r="E9" s="72"/>
    </row>
    <row r="10" spans="1:5" ht="21.75" customHeight="1">
      <c r="A10" s="69" t="s">
        <v>1565</v>
      </c>
      <c r="B10" s="70"/>
      <c r="C10" s="71"/>
      <c r="D10" s="72"/>
      <c r="E10" s="72"/>
    </row>
    <row r="11" spans="1:5" ht="21.75" customHeight="1">
      <c r="A11" s="69" t="s">
        <v>1566</v>
      </c>
      <c r="B11" s="70"/>
      <c r="C11" s="71"/>
      <c r="D11" s="72"/>
      <c r="E11" s="72"/>
    </row>
    <row r="12" spans="1:5" ht="21.75" customHeight="1">
      <c r="A12" s="69" t="s">
        <v>1567</v>
      </c>
      <c r="B12" s="70"/>
      <c r="C12" s="71"/>
      <c r="D12" s="72"/>
      <c r="E12" s="72"/>
    </row>
    <row r="13" spans="1:5" ht="21.75" customHeight="1">
      <c r="A13" s="69" t="s">
        <v>1563</v>
      </c>
      <c r="B13" s="70"/>
      <c r="C13" s="71"/>
      <c r="D13" s="72"/>
      <c r="E13" s="72"/>
    </row>
    <row r="14" spans="1:5" ht="21.75" customHeight="1">
      <c r="A14" s="69" t="s">
        <v>1568</v>
      </c>
      <c r="B14" s="70"/>
      <c r="C14" s="71"/>
      <c r="D14" s="72"/>
      <c r="E14" s="72"/>
    </row>
    <row r="15" spans="1:5" ht="21.75" customHeight="1">
      <c r="A15" s="69" t="s">
        <v>1569</v>
      </c>
      <c r="B15" s="70"/>
      <c r="C15" s="71"/>
      <c r="D15" s="72"/>
      <c r="E15" s="72"/>
    </row>
    <row r="16" spans="1:5" ht="21.75" customHeight="1">
      <c r="A16" s="69" t="s">
        <v>1570</v>
      </c>
      <c r="B16" s="70"/>
      <c r="C16" s="71"/>
      <c r="D16" s="72"/>
      <c r="E16" s="72"/>
    </row>
    <row r="17" spans="1:5" ht="21.75" customHeight="1">
      <c r="A17" s="69" t="s">
        <v>1571</v>
      </c>
      <c r="B17" s="70"/>
      <c r="C17" s="71"/>
      <c r="D17" s="72"/>
      <c r="E17" s="72"/>
    </row>
    <row r="18" spans="1:5" ht="21.75" customHeight="1">
      <c r="A18" s="69" t="s">
        <v>1572</v>
      </c>
      <c r="B18" s="70"/>
      <c r="C18" s="71"/>
      <c r="D18" s="72"/>
      <c r="E18" s="72"/>
    </row>
    <row r="19" spans="1:5" ht="21.75" customHeight="1">
      <c r="A19" s="69" t="s">
        <v>1573</v>
      </c>
      <c r="B19" s="70"/>
      <c r="C19" s="71"/>
      <c r="D19" s="72"/>
      <c r="E19" s="72"/>
    </row>
    <row r="20" spans="1:5" ht="21.75" customHeight="1">
      <c r="A20" s="69" t="s">
        <v>1574</v>
      </c>
      <c r="B20" s="70"/>
      <c r="C20" s="71"/>
      <c r="D20" s="72"/>
      <c r="E20" s="72"/>
    </row>
    <row r="21" spans="1:5" ht="21.75" customHeight="1">
      <c r="A21" s="69" t="s">
        <v>1575</v>
      </c>
      <c r="B21" s="70"/>
      <c r="C21" s="71"/>
      <c r="D21" s="72"/>
      <c r="E21" s="72"/>
    </row>
    <row r="22" spans="1:5" ht="21.75" customHeight="1">
      <c r="A22" s="69" t="s">
        <v>1576</v>
      </c>
      <c r="B22" s="70"/>
      <c r="C22" s="71"/>
      <c r="D22" s="72"/>
      <c r="E22" s="72"/>
    </row>
    <row r="23" spans="1:5" ht="21.75" customHeight="1">
      <c r="A23" s="73" t="s">
        <v>1577</v>
      </c>
      <c r="B23" s="70"/>
      <c r="C23" s="71"/>
      <c r="D23" s="72"/>
      <c r="E23" s="72"/>
    </row>
    <row r="24" spans="1:5" ht="21.75" customHeight="1">
      <c r="A24" s="69" t="s">
        <v>1578</v>
      </c>
      <c r="B24" s="70"/>
      <c r="C24" s="71"/>
      <c r="D24" s="72"/>
      <c r="E24" s="72"/>
    </row>
    <row r="25" spans="1:5" ht="21.75" customHeight="1">
      <c r="A25" s="69" t="s">
        <v>1579</v>
      </c>
      <c r="B25" s="70"/>
      <c r="C25" s="71"/>
      <c r="D25" s="72"/>
      <c r="E25" s="72"/>
    </row>
    <row r="26" spans="1:5" ht="21.75" customHeight="1">
      <c r="A26" s="74" t="s">
        <v>1554</v>
      </c>
      <c r="B26" s="75">
        <f>SUM(B27:B27)</f>
        <v>0</v>
      </c>
      <c r="C26" s="75">
        <f>C27</f>
        <v>0</v>
      </c>
      <c r="D26" s="76"/>
      <c r="E26" s="72"/>
    </row>
    <row r="27" spans="1:5" ht="21.75" customHeight="1">
      <c r="A27" s="74" t="s">
        <v>1555</v>
      </c>
      <c r="B27" s="75"/>
      <c r="C27" s="77"/>
      <c r="D27" s="76"/>
      <c r="E27" s="72"/>
    </row>
    <row r="28" spans="1:5" ht="21.75" customHeight="1">
      <c r="A28" s="73" t="s">
        <v>1580</v>
      </c>
      <c r="B28" s="43">
        <v>4764</v>
      </c>
      <c r="C28" s="75">
        <v>4605</v>
      </c>
      <c r="D28" s="76">
        <f>(C28-B28)/B28</f>
        <v>-0.033375314861460954</v>
      </c>
      <c r="E28" s="72"/>
    </row>
    <row r="29" spans="1:254" s="57" customFormat="1" ht="21.75" customHeight="1">
      <c r="A29" s="78" t="s">
        <v>1581</v>
      </c>
      <c r="B29" s="79">
        <f>SUM(B5,B10,B16,B20,B23,B26,B28)</f>
        <v>4764</v>
      </c>
      <c r="C29" s="79">
        <f>C28+C26</f>
        <v>4605</v>
      </c>
      <c r="D29" s="80">
        <f>(C29-B29)/B29</f>
        <v>-0.033375314861460954</v>
      </c>
      <c r="E29" s="81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</row>
  </sheetData>
  <sheetProtection/>
  <mergeCells count="2">
    <mergeCell ref="A2:E2"/>
    <mergeCell ref="D3:E3"/>
  </mergeCells>
  <printOptions horizontalCentered="1"/>
  <pageMargins left="0.55" right="0.55" top="1.02" bottom="0.87" header="0.2" footer="0.59"/>
  <pageSetup firstPageNumber="50" useFirstPageNumber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showZeros="0" zoomScaleSheetLayoutView="100" workbookViewId="0" topLeftCell="A1">
      <selection activeCell="A2" sqref="A2:I2"/>
    </sheetView>
  </sheetViews>
  <sheetFormatPr defaultColWidth="12.125" defaultRowHeight="15" customHeight="1"/>
  <cols>
    <col min="1" max="1" width="30.00390625" style="44" customWidth="1"/>
    <col min="2" max="2" width="13.125" style="44" customWidth="1"/>
    <col min="3" max="3" width="12.125" style="44" customWidth="1"/>
    <col min="4" max="4" width="12.50390625" style="44" customWidth="1"/>
    <col min="5" max="5" width="13.125" style="44" customWidth="1"/>
    <col min="6" max="6" width="12.25390625" style="44" customWidth="1"/>
    <col min="7" max="7" width="11.875" style="44" customWidth="1"/>
    <col min="8" max="9" width="12.625" style="44" customWidth="1"/>
    <col min="10" max="16384" width="12.125" style="44" customWidth="1"/>
  </cols>
  <sheetData>
    <row r="1" ht="15" customHeight="1">
      <c r="A1" s="9" t="s">
        <v>1582</v>
      </c>
    </row>
    <row r="2" spans="1:9" s="44" customFormat="1" ht="33.75" customHeight="1">
      <c r="A2" s="46" t="s">
        <v>1583</v>
      </c>
      <c r="B2" s="46"/>
      <c r="C2" s="46"/>
      <c r="D2" s="46"/>
      <c r="E2" s="46"/>
      <c r="F2" s="46"/>
      <c r="G2" s="46"/>
      <c r="H2" s="46"/>
      <c r="I2" s="46"/>
    </row>
    <row r="3" spans="1:9" s="44" customFormat="1" ht="16.5" customHeight="1">
      <c r="A3" s="47" t="s">
        <v>37</v>
      </c>
      <c r="B3" s="47"/>
      <c r="C3" s="47"/>
      <c r="D3" s="47"/>
      <c r="E3" s="47"/>
      <c r="F3" s="47"/>
      <c r="G3" s="47"/>
      <c r="H3" s="47"/>
      <c r="I3" s="47"/>
    </row>
    <row r="4" spans="1:9" s="44" customFormat="1" ht="43.5" customHeight="1">
      <c r="A4" s="48" t="s">
        <v>1584</v>
      </c>
      <c r="B4" s="49" t="s">
        <v>1585</v>
      </c>
      <c r="C4" s="49" t="s">
        <v>1586</v>
      </c>
      <c r="D4" s="49" t="s">
        <v>1587</v>
      </c>
      <c r="E4" s="49" t="s">
        <v>1588</v>
      </c>
      <c r="F4" s="49" t="s">
        <v>1589</v>
      </c>
      <c r="G4" s="49" t="s">
        <v>1590</v>
      </c>
      <c r="H4" s="49" t="s">
        <v>1591</v>
      </c>
      <c r="I4" s="49" t="s">
        <v>1592</v>
      </c>
    </row>
    <row r="5" spans="1:9" s="45" customFormat="1" ht="16.5" customHeight="1">
      <c r="A5" s="50" t="s">
        <v>1593</v>
      </c>
      <c r="B5" s="51">
        <f aca="true" t="shared" si="0" ref="B5:B19">SUM(C5:I5)</f>
        <v>8452</v>
      </c>
      <c r="C5" s="51">
        <v>0</v>
      </c>
      <c r="D5" s="51">
        <v>8452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</row>
    <row r="6" spans="1:9" s="44" customFormat="1" ht="16.5" customHeight="1">
      <c r="A6" s="53" t="s">
        <v>1594</v>
      </c>
      <c r="B6" s="43">
        <f t="shared" si="0"/>
        <v>3399</v>
      </c>
      <c r="C6" s="43">
        <v>0</v>
      </c>
      <c r="D6" s="43">
        <v>3399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</row>
    <row r="7" spans="1:9" s="44" customFormat="1" ht="15" customHeight="1">
      <c r="A7" s="53" t="s">
        <v>1595</v>
      </c>
      <c r="B7" s="43">
        <f t="shared" si="0"/>
        <v>4414</v>
      </c>
      <c r="C7" s="43">
        <v>0</v>
      </c>
      <c r="D7" s="43">
        <v>4414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</row>
    <row r="8" spans="1:9" s="44" customFormat="1" ht="15" customHeight="1">
      <c r="A8" s="53" t="s">
        <v>1596</v>
      </c>
      <c r="B8" s="43">
        <f t="shared" si="0"/>
        <v>104</v>
      </c>
      <c r="C8" s="43">
        <v>0</v>
      </c>
      <c r="D8" s="43">
        <v>104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</row>
    <row r="9" spans="1:9" s="44" customFormat="1" ht="16.5" customHeight="1">
      <c r="A9" s="53" t="s">
        <v>1597</v>
      </c>
      <c r="B9" s="43">
        <f t="shared" si="0"/>
        <v>519</v>
      </c>
      <c r="C9" s="43">
        <v>0</v>
      </c>
      <c r="D9" s="43">
        <v>519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</row>
    <row r="10" spans="1:9" s="44" customFormat="1" ht="16.5" customHeight="1">
      <c r="A10" s="53" t="s">
        <v>1598</v>
      </c>
      <c r="B10" s="43">
        <f t="shared" si="0"/>
        <v>3</v>
      </c>
      <c r="C10" s="43">
        <v>0</v>
      </c>
      <c r="D10" s="43">
        <v>3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</row>
    <row r="11" spans="1:9" s="44" customFormat="1" ht="16.5" customHeight="1">
      <c r="A11" s="53" t="s">
        <v>1599</v>
      </c>
      <c r="B11" s="43">
        <f t="shared" si="0"/>
        <v>13</v>
      </c>
      <c r="C11" s="43">
        <v>0</v>
      </c>
      <c r="D11" s="43">
        <v>13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</row>
    <row r="12" spans="1:9" s="44" customFormat="1" ht="15" customHeight="1">
      <c r="A12" s="53" t="s">
        <v>1600</v>
      </c>
      <c r="B12" s="43">
        <f t="shared" si="0"/>
        <v>0</v>
      </c>
      <c r="C12" s="43">
        <v>0</v>
      </c>
      <c r="D12" s="43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</row>
    <row r="13" spans="1:9" s="45" customFormat="1" ht="16.5" customHeight="1">
      <c r="A13" s="50" t="s">
        <v>1601</v>
      </c>
      <c r="B13" s="51">
        <f t="shared" si="0"/>
        <v>4605</v>
      </c>
      <c r="C13" s="51">
        <v>0</v>
      </c>
      <c r="D13" s="51">
        <v>4605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</row>
    <row r="14" spans="1:9" s="44" customFormat="1" ht="16.5" customHeight="1">
      <c r="A14" s="53" t="s">
        <v>1602</v>
      </c>
      <c r="B14" s="43">
        <f t="shared" si="0"/>
        <v>4562</v>
      </c>
      <c r="C14" s="43">
        <v>0</v>
      </c>
      <c r="D14" s="43">
        <v>4562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</row>
    <row r="15" spans="1:9" s="44" customFormat="1" ht="16.5" customHeight="1">
      <c r="A15" s="55" t="s">
        <v>1603</v>
      </c>
      <c r="B15" s="43">
        <f t="shared" si="0"/>
        <v>43</v>
      </c>
      <c r="C15" s="43">
        <v>0</v>
      </c>
      <c r="D15" s="43">
        <v>43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</row>
    <row r="16" spans="1:9" s="44" customFormat="1" ht="16.5" customHeight="1">
      <c r="A16" s="53" t="s">
        <v>1604</v>
      </c>
      <c r="B16" s="43">
        <f t="shared" si="0"/>
        <v>0</v>
      </c>
      <c r="C16" s="43">
        <v>0</v>
      </c>
      <c r="D16" s="43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</row>
    <row r="17" spans="1:9" s="44" customFormat="1" ht="15" customHeight="1">
      <c r="A17" s="53" t="s">
        <v>1605</v>
      </c>
      <c r="B17" s="43">
        <f t="shared" si="0"/>
        <v>0</v>
      </c>
      <c r="C17" s="43">
        <v>0</v>
      </c>
      <c r="D17" s="43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</row>
    <row r="18" spans="1:9" s="45" customFormat="1" ht="16.5" customHeight="1">
      <c r="A18" s="50" t="s">
        <v>1606</v>
      </c>
      <c r="B18" s="51">
        <f t="shared" si="0"/>
        <v>3847</v>
      </c>
      <c r="C18" s="51">
        <f aca="true" t="shared" si="1" ref="C18:I18">SUM(C5)-SUM(C13)</f>
        <v>0</v>
      </c>
      <c r="D18" s="51">
        <f t="shared" si="1"/>
        <v>3847</v>
      </c>
      <c r="E18" s="56">
        <f t="shared" si="1"/>
        <v>0</v>
      </c>
      <c r="F18" s="56">
        <f t="shared" si="1"/>
        <v>0</v>
      </c>
      <c r="G18" s="56">
        <f t="shared" si="1"/>
        <v>0</v>
      </c>
      <c r="H18" s="56">
        <f t="shared" si="1"/>
        <v>0</v>
      </c>
      <c r="I18" s="56">
        <f t="shared" si="1"/>
        <v>0</v>
      </c>
    </row>
    <row r="19" spans="1:9" s="45" customFormat="1" ht="16.5" customHeight="1">
      <c r="A19" s="50" t="s">
        <v>1607</v>
      </c>
      <c r="B19" s="51">
        <f t="shared" si="0"/>
        <v>22630</v>
      </c>
      <c r="C19" s="51">
        <v>0</v>
      </c>
      <c r="D19" s="51">
        <v>22630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</row>
  </sheetData>
  <sheetProtection/>
  <mergeCells count="2">
    <mergeCell ref="A2:I2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29.125" style="36" customWidth="1"/>
    <col min="2" max="7" width="11.625" style="36" customWidth="1"/>
    <col min="8" max="16384" width="9.00390625" style="36" customWidth="1"/>
  </cols>
  <sheetData>
    <row r="1" s="1" customFormat="1" ht="24" customHeight="1">
      <c r="A1" s="9" t="s">
        <v>1608</v>
      </c>
    </row>
    <row r="2" spans="1:7" s="33" customFormat="1" ht="42" customHeight="1">
      <c r="A2" s="37" t="s">
        <v>1609</v>
      </c>
      <c r="B2" s="37"/>
      <c r="C2" s="37"/>
      <c r="D2" s="37"/>
      <c r="E2" s="37"/>
      <c r="F2" s="37"/>
      <c r="G2" s="37"/>
    </row>
    <row r="3" spans="1:7" s="34" customFormat="1" ht="27" customHeight="1">
      <c r="A3" s="11"/>
      <c r="B3" s="11"/>
      <c r="F3" s="42" t="s">
        <v>37</v>
      </c>
      <c r="G3" s="42"/>
    </row>
    <row r="4" spans="1:7" s="35" customFormat="1" ht="30" customHeight="1">
      <c r="A4" s="14" t="s">
        <v>1610</v>
      </c>
      <c r="B4" s="14" t="s">
        <v>1611</v>
      </c>
      <c r="C4" s="14"/>
      <c r="D4" s="14"/>
      <c r="E4" s="14" t="s">
        <v>1612</v>
      </c>
      <c r="F4" s="14"/>
      <c r="G4" s="14"/>
    </row>
    <row r="5" spans="1:7" s="36" customFormat="1" ht="24" customHeight="1">
      <c r="A5" s="14"/>
      <c r="B5" s="14" t="s">
        <v>1585</v>
      </c>
      <c r="C5" s="14" t="s">
        <v>1613</v>
      </c>
      <c r="D5" s="14" t="s">
        <v>1614</v>
      </c>
      <c r="E5" s="14" t="s">
        <v>1585</v>
      </c>
      <c r="F5" s="14" t="s">
        <v>1613</v>
      </c>
      <c r="G5" s="14" t="s">
        <v>1614</v>
      </c>
    </row>
    <row r="6" spans="1:7" s="36" customFormat="1" ht="24" customHeight="1">
      <c r="A6" s="14" t="s">
        <v>1615</v>
      </c>
      <c r="B6" s="43">
        <f>C6+D6</f>
        <v>311974</v>
      </c>
      <c r="C6" s="43">
        <v>202100</v>
      </c>
      <c r="D6" s="43">
        <v>109874</v>
      </c>
      <c r="E6" s="43">
        <f>SUM(F6:G6)</f>
        <v>295099</v>
      </c>
      <c r="F6" s="43">
        <v>190775</v>
      </c>
      <c r="G6" s="32">
        <v>104324</v>
      </c>
    </row>
    <row r="7" s="36" customFormat="1" ht="24" customHeight="1"/>
    <row r="8" s="36" customFormat="1" ht="24" customHeight="1"/>
    <row r="9" s="36" customFormat="1" ht="24" customHeight="1"/>
    <row r="10" s="36" customFormat="1" ht="24" customHeight="1"/>
    <row r="11" s="36" customFormat="1" ht="24" customHeight="1"/>
    <row r="12" s="36" customFormat="1" ht="24" customHeight="1"/>
    <row r="13" s="36" customFormat="1" ht="24" customHeight="1"/>
    <row r="14" s="36" customFormat="1" ht="24" customHeight="1"/>
    <row r="15" s="36" customFormat="1" ht="24" customHeight="1"/>
    <row r="16" s="36" customFormat="1" ht="24" customHeight="1"/>
    <row r="17" s="36" customFormat="1" ht="24" customHeight="1"/>
    <row r="18" s="36" customFormat="1" ht="24" customHeight="1"/>
    <row r="19" s="36" customFormat="1" ht="24" customHeight="1"/>
    <row r="20" s="36" customFormat="1" ht="24" customHeight="1"/>
    <row r="21" s="36" customFormat="1" ht="24" customHeight="1"/>
    <row r="22" s="36" customFormat="1" ht="24" customHeight="1"/>
    <row r="23" s="36" customFormat="1" ht="24" customHeight="1"/>
    <row r="24" s="36" customFormat="1" ht="24" customHeight="1"/>
    <row r="25" s="36" customFormat="1" ht="24" customHeight="1"/>
    <row r="26" s="36" customFormat="1" ht="24" customHeight="1"/>
    <row r="27" s="36" customFormat="1" ht="24" customHeight="1"/>
    <row r="28" s="36" customFormat="1" ht="24" customHeight="1"/>
    <row r="29" s="36" customFormat="1" ht="24" customHeight="1"/>
    <row r="30" s="36" customFormat="1" ht="24" customHeight="1"/>
    <row r="31" s="36" customFormat="1" ht="24" customHeight="1"/>
    <row r="32" s="36" customFormat="1" ht="24" customHeight="1"/>
    <row r="33" s="36" customFormat="1" ht="24" customHeight="1"/>
    <row r="34" s="36" customFormat="1" ht="24" customHeight="1"/>
    <row r="35" s="36" customFormat="1" ht="24" customHeight="1"/>
    <row r="36" s="36" customFormat="1" ht="24" customHeight="1"/>
    <row r="37" s="36" customFormat="1" ht="24" customHeight="1"/>
    <row r="38" s="36" customFormat="1" ht="24" customHeight="1"/>
    <row r="39" s="36" customFormat="1" ht="24" customHeight="1"/>
    <row r="40" s="36" customFormat="1" ht="24" customHeight="1"/>
    <row r="41" s="36" customFormat="1" ht="24" customHeight="1"/>
    <row r="42" s="36" customFormat="1" ht="24" customHeight="1"/>
    <row r="43" s="36" customFormat="1" ht="24" customHeight="1"/>
    <row r="44" s="36" customFormat="1" ht="24" customHeight="1"/>
    <row r="45" s="36" customFormat="1" ht="24" customHeight="1"/>
    <row r="46" s="36" customFormat="1" ht="24" customHeight="1"/>
    <row r="47" s="36" customFormat="1" ht="24" customHeight="1"/>
    <row r="48" s="36" customFormat="1" ht="24" customHeight="1"/>
    <row r="49" s="36" customFormat="1" ht="24" customHeight="1"/>
    <row r="50" s="36" customFormat="1" ht="24" customHeight="1"/>
    <row r="51" s="36" customFormat="1" ht="24" customHeight="1"/>
    <row r="52" s="36" customFormat="1" ht="24" customHeight="1"/>
    <row r="53" s="36" customFormat="1" ht="24" customHeight="1"/>
    <row r="54" s="36" customFormat="1" ht="24" customHeight="1"/>
    <row r="55" s="36" customFormat="1" ht="24" customHeight="1"/>
    <row r="56" s="36" customFormat="1" ht="24" customHeight="1"/>
    <row r="57" s="36" customFormat="1" ht="24" customHeight="1"/>
    <row r="58" s="36" customFormat="1" ht="24" customHeight="1"/>
    <row r="59" s="36" customFormat="1" ht="24" customHeight="1"/>
    <row r="60" s="36" customFormat="1" ht="24" customHeight="1"/>
    <row r="61" s="36" customFormat="1" ht="24" customHeight="1"/>
    <row r="62" s="36" customFormat="1" ht="24" customHeight="1"/>
    <row r="63" s="36" customFormat="1" ht="24" customHeight="1"/>
    <row r="64" s="36" customFormat="1" ht="24" customHeight="1"/>
    <row r="65" s="36" customFormat="1" ht="24" customHeight="1"/>
    <row r="66" s="36" customFormat="1" ht="24" customHeight="1"/>
    <row r="67" s="36" customFormat="1" ht="24" customHeight="1"/>
    <row r="68" s="36" customFormat="1" ht="24" customHeight="1"/>
    <row r="69" s="36" customFormat="1" ht="24" customHeight="1"/>
    <row r="70" s="36" customFormat="1" ht="24" customHeight="1"/>
    <row r="71" s="36" customFormat="1" ht="24" customHeight="1"/>
    <row r="72" s="36" customFormat="1" ht="24" customHeight="1"/>
    <row r="73" s="36" customFormat="1" ht="24" customHeight="1"/>
    <row r="74" s="36" customFormat="1" ht="24" customHeight="1"/>
  </sheetData>
  <sheetProtection/>
  <mergeCells count="5">
    <mergeCell ref="A2:G2"/>
    <mergeCell ref="F3:G3"/>
    <mergeCell ref="B4:D4"/>
    <mergeCell ref="E4:G4"/>
    <mergeCell ref="A4:A5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SheetLayoutView="100" workbookViewId="0" topLeftCell="A1">
      <selection activeCell="B20" sqref="B20"/>
    </sheetView>
  </sheetViews>
  <sheetFormatPr defaultColWidth="9.00390625" defaultRowHeight="14.25"/>
  <cols>
    <col min="1" max="1" width="45.625" style="36" customWidth="1"/>
    <col min="2" max="2" width="21.625" style="36" customWidth="1"/>
    <col min="3" max="254" width="9.00390625" style="36" customWidth="1"/>
  </cols>
  <sheetData>
    <row r="1" s="1" customFormat="1" ht="24" customHeight="1">
      <c r="A1" s="9" t="s">
        <v>1616</v>
      </c>
    </row>
    <row r="2" spans="1:2" s="33" customFormat="1" ht="42" customHeight="1">
      <c r="A2" s="37" t="s">
        <v>1617</v>
      </c>
      <c r="B2" s="37"/>
    </row>
    <row r="3" spans="1:2" s="34" customFormat="1" ht="27" customHeight="1">
      <c r="A3" s="38"/>
      <c r="B3" s="38"/>
    </row>
    <row r="4" spans="1:2" s="35" customFormat="1" ht="30" customHeight="1">
      <c r="A4" s="39" t="s">
        <v>1584</v>
      </c>
      <c r="B4" s="39" t="s">
        <v>1618</v>
      </c>
    </row>
    <row r="5" spans="1:2" s="35" customFormat="1" ht="24" customHeight="1">
      <c r="A5" s="40" t="s">
        <v>1619</v>
      </c>
      <c r="B5" s="30">
        <f>SUM(B6:B7)</f>
        <v>247457</v>
      </c>
    </row>
    <row r="6" spans="1:2" s="36" customFormat="1" ht="24" customHeight="1">
      <c r="A6" s="41" t="s">
        <v>1620</v>
      </c>
      <c r="B6" s="32">
        <v>185233</v>
      </c>
    </row>
    <row r="7" spans="1:2" s="36" customFormat="1" ht="24" customHeight="1">
      <c r="A7" s="41" t="s">
        <v>1621</v>
      </c>
      <c r="B7" s="32">
        <v>62224</v>
      </c>
    </row>
    <row r="8" spans="1:2" s="35" customFormat="1" ht="24" customHeight="1">
      <c r="A8" s="40" t="s">
        <v>1622</v>
      </c>
      <c r="B8" s="30">
        <f>SUM(B9:B10)</f>
        <v>264245</v>
      </c>
    </row>
    <row r="9" spans="1:2" s="36" customFormat="1" ht="24" customHeight="1">
      <c r="A9" s="41" t="s">
        <v>1620</v>
      </c>
      <c r="B9" s="32">
        <v>196471</v>
      </c>
    </row>
    <row r="10" spans="1:2" s="36" customFormat="1" ht="24" customHeight="1">
      <c r="A10" s="41" t="s">
        <v>1621</v>
      </c>
      <c r="B10" s="32">
        <v>67774</v>
      </c>
    </row>
    <row r="11" spans="1:2" s="35" customFormat="1" ht="24" customHeight="1">
      <c r="A11" s="40" t="s">
        <v>1623</v>
      </c>
      <c r="B11" s="30">
        <f>SUM(B12:B15)</f>
        <v>92964</v>
      </c>
    </row>
    <row r="12" spans="1:2" s="36" customFormat="1" ht="24" customHeight="1">
      <c r="A12" s="41" t="s">
        <v>1624</v>
      </c>
      <c r="B12" s="32">
        <v>4000</v>
      </c>
    </row>
    <row r="13" spans="1:2" s="36" customFormat="1" ht="24" customHeight="1">
      <c r="A13" s="41" t="s">
        <v>1625</v>
      </c>
      <c r="B13" s="32">
        <v>46004</v>
      </c>
    </row>
    <row r="14" spans="1:2" s="36" customFormat="1" ht="24" customHeight="1">
      <c r="A14" s="41" t="s">
        <v>1626</v>
      </c>
      <c r="B14" s="32">
        <v>42100</v>
      </c>
    </row>
    <row r="15" spans="1:2" s="36" customFormat="1" ht="24" customHeight="1">
      <c r="A15" s="41" t="s">
        <v>1627</v>
      </c>
      <c r="B15" s="32">
        <v>860</v>
      </c>
    </row>
    <row r="16" spans="1:2" s="35" customFormat="1" ht="24" customHeight="1">
      <c r="A16" s="40" t="s">
        <v>1628</v>
      </c>
      <c r="B16" s="30">
        <f>SUM(B17:B18)</f>
        <v>46864</v>
      </c>
    </row>
    <row r="17" spans="1:2" s="36" customFormat="1" ht="24" customHeight="1">
      <c r="A17" s="41" t="s">
        <v>1629</v>
      </c>
      <c r="B17" s="32">
        <v>46004</v>
      </c>
    </row>
    <row r="18" spans="1:2" s="36" customFormat="1" ht="24" customHeight="1">
      <c r="A18" s="41" t="s">
        <v>1630</v>
      </c>
      <c r="B18" s="32">
        <v>860</v>
      </c>
    </row>
    <row r="19" spans="1:2" s="35" customFormat="1" ht="24" customHeight="1">
      <c r="A19" s="40" t="s">
        <v>1631</v>
      </c>
      <c r="B19" s="30">
        <f>SUM(B20:B21)</f>
        <v>8906</v>
      </c>
    </row>
    <row r="20" spans="1:2" s="36" customFormat="1" ht="24" customHeight="1">
      <c r="A20" s="41" t="s">
        <v>1632</v>
      </c>
      <c r="B20" s="32">
        <v>6438</v>
      </c>
    </row>
    <row r="21" spans="1:2" s="36" customFormat="1" ht="24" customHeight="1">
      <c r="A21" s="41" t="s">
        <v>1633</v>
      </c>
      <c r="B21" s="32">
        <v>2468</v>
      </c>
    </row>
    <row r="22" spans="1:2" s="35" customFormat="1" ht="24" customHeight="1">
      <c r="A22" s="40" t="s">
        <v>1634</v>
      </c>
      <c r="B22" s="30">
        <f>SUM(B23:B24)</f>
        <v>295099</v>
      </c>
    </row>
    <row r="23" spans="1:2" s="36" customFormat="1" ht="24" customHeight="1">
      <c r="A23" s="41" t="s">
        <v>1620</v>
      </c>
      <c r="B23" s="32">
        <v>190775</v>
      </c>
    </row>
    <row r="24" spans="1:2" s="36" customFormat="1" ht="24" customHeight="1">
      <c r="A24" s="41" t="s">
        <v>1621</v>
      </c>
      <c r="B24" s="32">
        <v>104324</v>
      </c>
    </row>
    <row r="25" spans="1:2" s="36" customFormat="1" ht="24" customHeight="1">
      <c r="A25" s="40" t="s">
        <v>1635</v>
      </c>
      <c r="B25" s="32">
        <f>SUM(B26:B27)</f>
        <v>311974</v>
      </c>
    </row>
    <row r="26" spans="1:2" s="36" customFormat="1" ht="24" customHeight="1">
      <c r="A26" s="41" t="s">
        <v>1620</v>
      </c>
      <c r="B26" s="32">
        <v>202100</v>
      </c>
    </row>
    <row r="27" spans="1:2" s="36" customFormat="1" ht="24" customHeight="1">
      <c r="A27" s="41" t="s">
        <v>1621</v>
      </c>
      <c r="B27" s="32">
        <v>109874</v>
      </c>
    </row>
    <row r="28" spans="1:2" s="36" customFormat="1" ht="24" customHeight="1">
      <c r="A28" s="40" t="s">
        <v>1636</v>
      </c>
      <c r="B28" s="30">
        <f>SUM(B29:B30)</f>
        <v>14.27</v>
      </c>
    </row>
    <row r="29" spans="1:2" s="36" customFormat="1" ht="24" customHeight="1">
      <c r="A29" s="41" t="s">
        <v>1637</v>
      </c>
      <c r="B29" s="32">
        <v>6.8</v>
      </c>
    </row>
    <row r="30" spans="1:2" s="36" customFormat="1" ht="24" customHeight="1">
      <c r="A30" s="41" t="s">
        <v>1638</v>
      </c>
      <c r="B30" s="32">
        <v>7.47</v>
      </c>
    </row>
    <row r="31" s="36" customFormat="1" ht="24" customHeight="1"/>
    <row r="32" s="36" customFormat="1" ht="24" customHeight="1"/>
    <row r="33" s="36" customFormat="1" ht="24" customHeight="1"/>
    <row r="34" s="36" customFormat="1" ht="24" customHeight="1"/>
    <row r="35" s="36" customFormat="1" ht="24" customHeight="1"/>
    <row r="36" s="36" customFormat="1" ht="24" customHeight="1"/>
    <row r="37" s="36" customFormat="1" ht="24" customHeight="1"/>
    <row r="38" s="36" customFormat="1" ht="24" customHeight="1"/>
    <row r="39" s="36" customFormat="1" ht="24" customHeight="1"/>
    <row r="40" s="36" customFormat="1" ht="24" customHeight="1"/>
    <row r="41" s="36" customFormat="1" ht="24" customHeight="1"/>
    <row r="42" s="36" customFormat="1" ht="24" customHeight="1"/>
    <row r="43" s="36" customFormat="1" ht="24" customHeight="1"/>
    <row r="44" s="36" customFormat="1" ht="24" customHeight="1"/>
    <row r="45" s="36" customFormat="1" ht="24" customHeight="1"/>
    <row r="46" s="36" customFormat="1" ht="24" customHeight="1"/>
    <row r="47" s="36" customFormat="1" ht="24" customHeight="1"/>
    <row r="48" s="36" customFormat="1" ht="24" customHeight="1"/>
    <row r="49" s="36" customFormat="1" ht="24" customHeight="1"/>
    <row r="50" s="36" customFormat="1" ht="24" customHeight="1"/>
    <row r="51" s="36" customFormat="1" ht="24" customHeight="1"/>
    <row r="52" s="36" customFormat="1" ht="24" customHeight="1"/>
    <row r="53" s="36" customFormat="1" ht="24" customHeight="1"/>
    <row r="54" s="36" customFormat="1" ht="24" customHeight="1"/>
    <row r="55" s="36" customFormat="1" ht="24" customHeight="1"/>
    <row r="56" s="36" customFormat="1" ht="24" customHeight="1"/>
    <row r="57" s="36" customFormat="1" ht="24" customHeight="1"/>
    <row r="58" s="36" customFormat="1" ht="24" customHeight="1"/>
    <row r="59" s="36" customFormat="1" ht="24" customHeight="1"/>
    <row r="60" s="36" customFormat="1" ht="24" customHeight="1"/>
    <row r="61" s="36" customFormat="1" ht="24" customHeight="1"/>
    <row r="62" s="36" customFormat="1" ht="24" customHeight="1"/>
    <row r="63" s="36" customFormat="1" ht="24" customHeight="1"/>
    <row r="64" s="36" customFormat="1" ht="24" customHeight="1"/>
    <row r="65" s="36" customFormat="1" ht="24" customHeight="1"/>
    <row r="66" s="36" customFormat="1" ht="24" customHeight="1"/>
    <row r="67" s="36" customFormat="1" ht="24" customHeight="1"/>
    <row r="68" s="36" customFormat="1" ht="24" customHeight="1"/>
    <row r="69" s="36" customFormat="1" ht="24" customHeight="1"/>
    <row r="70" s="36" customFormat="1" ht="24" customHeight="1"/>
    <row r="71" s="36" customFormat="1" ht="24" customHeight="1"/>
    <row r="72" s="36" customFormat="1" ht="24" customHeight="1"/>
    <row r="73" s="36" customFormat="1" ht="24" customHeight="1"/>
    <row r="74" s="36" customFormat="1" ht="24" customHeight="1"/>
    <row r="75" s="36" customFormat="1" ht="24" customHeight="1"/>
    <row r="76" s="36" customFormat="1" ht="24" customHeight="1"/>
    <row r="77" s="36" customFormat="1" ht="24" customHeight="1"/>
    <row r="78" s="36" customFormat="1" ht="24" customHeight="1"/>
    <row r="79" s="36" customFormat="1" ht="24" customHeight="1"/>
    <row r="80" s="36" customFormat="1" ht="24" customHeight="1"/>
  </sheetData>
  <sheetProtection/>
  <mergeCells count="1">
    <mergeCell ref="A2:B2"/>
  </mergeCells>
  <printOptions/>
  <pageMargins left="0.75" right="0.75" top="0.4722222222222222" bottom="0.3541666666666667" header="0.2361111111111111" footer="0.1180555555555555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46.25390625" style="6" customWidth="1"/>
    <col min="2" max="2" width="28.125" style="6" customWidth="1"/>
    <col min="3" max="16384" width="9.00390625" style="6" customWidth="1"/>
  </cols>
  <sheetData>
    <row r="1" s="1" customFormat="1" ht="24" customHeight="1">
      <c r="A1" s="9" t="s">
        <v>1639</v>
      </c>
    </row>
    <row r="2" s="23" customFormat="1" ht="42" customHeight="1">
      <c r="A2" s="26" t="s">
        <v>1640</v>
      </c>
    </row>
    <row r="3" s="24" customFormat="1" ht="27" customHeight="1">
      <c r="B3" s="27" t="s">
        <v>37</v>
      </c>
    </row>
    <row r="4" spans="1:2" s="25" customFormat="1" ht="30" customHeight="1">
      <c r="A4" s="28" t="s">
        <v>1444</v>
      </c>
      <c r="B4" s="28" t="s">
        <v>1641</v>
      </c>
    </row>
    <row r="5" spans="1:2" s="25" customFormat="1" ht="30" customHeight="1">
      <c r="A5" s="29" t="s">
        <v>1642</v>
      </c>
      <c r="B5" s="30">
        <v>42100</v>
      </c>
    </row>
    <row r="6" spans="1:2" s="25" customFormat="1" ht="30" customHeight="1">
      <c r="A6" s="29" t="s">
        <v>1643</v>
      </c>
      <c r="B6" s="30">
        <v>42100</v>
      </c>
    </row>
    <row r="7" spans="1:2" s="25" customFormat="1" ht="30" customHeight="1">
      <c r="A7" s="29" t="s">
        <v>1644</v>
      </c>
      <c r="B7" s="30">
        <f>SUM(B8:B9)</f>
        <v>3328</v>
      </c>
    </row>
    <row r="8" spans="1:2" s="6" customFormat="1" ht="30" customHeight="1">
      <c r="A8" s="31" t="s">
        <v>1645</v>
      </c>
      <c r="B8" s="32">
        <v>860</v>
      </c>
    </row>
    <row r="9" spans="1:2" s="6" customFormat="1" ht="30" customHeight="1">
      <c r="A9" s="31" t="s">
        <v>1646</v>
      </c>
      <c r="B9" s="32">
        <v>2468</v>
      </c>
    </row>
    <row r="10" spans="1:2" s="6" customFormat="1" ht="30" customHeight="1">
      <c r="A10" s="29" t="s">
        <v>1647</v>
      </c>
      <c r="B10" s="32">
        <v>42100</v>
      </c>
    </row>
    <row r="11" spans="1:2" s="6" customFormat="1" ht="30" customHeight="1">
      <c r="A11" s="29" t="s">
        <v>1648</v>
      </c>
      <c r="B11" s="32">
        <v>12.21</v>
      </c>
    </row>
    <row r="12" spans="1:2" s="6" customFormat="1" ht="30" customHeight="1">
      <c r="A12" s="29" t="s">
        <v>1649</v>
      </c>
      <c r="B12" s="32">
        <v>3.36</v>
      </c>
    </row>
    <row r="13" s="6" customFormat="1" ht="24" customHeight="1"/>
    <row r="14" s="6" customFormat="1" ht="24" customHeight="1"/>
    <row r="15" s="6" customFormat="1" ht="24" customHeight="1"/>
    <row r="16" s="6" customFormat="1" ht="24" customHeight="1"/>
    <row r="17" s="6" customFormat="1" ht="24" customHeight="1"/>
    <row r="18" s="6" customFormat="1" ht="24" customHeight="1"/>
    <row r="19" s="6" customFormat="1" ht="24" customHeight="1"/>
    <row r="20" s="6" customFormat="1" ht="24" customHeight="1"/>
    <row r="21" s="6" customFormat="1" ht="24" customHeight="1"/>
    <row r="22" s="6" customFormat="1" ht="24" customHeight="1"/>
    <row r="23" s="6" customFormat="1" ht="24" customHeight="1"/>
    <row r="24" s="6" customFormat="1" ht="24" customHeight="1"/>
    <row r="25" s="6" customFormat="1" ht="24" customHeight="1"/>
    <row r="26" s="6" customFormat="1" ht="24" customHeight="1"/>
    <row r="27" s="6" customFormat="1" ht="24" customHeight="1"/>
    <row r="28" s="6" customFormat="1" ht="24" customHeight="1"/>
    <row r="29" s="6" customFormat="1" ht="24" customHeight="1"/>
    <row r="30" s="6" customFormat="1" ht="24" customHeight="1"/>
    <row r="31" s="6" customFormat="1" ht="24" customHeight="1"/>
    <row r="32" s="6" customFormat="1" ht="24" customHeight="1"/>
    <row r="33" s="6" customFormat="1" ht="24" customHeight="1"/>
    <row r="34" s="6" customFormat="1" ht="24" customHeight="1"/>
    <row r="35" s="6" customFormat="1" ht="24" customHeight="1"/>
    <row r="36" s="6" customFormat="1" ht="24" customHeight="1"/>
    <row r="37" s="6" customFormat="1" ht="24" customHeight="1"/>
    <row r="38" s="6" customFormat="1" ht="24" customHeight="1"/>
    <row r="39" s="6" customFormat="1" ht="24" customHeight="1"/>
    <row r="40" s="6" customFormat="1" ht="24" customHeight="1"/>
    <row r="41" s="6" customFormat="1" ht="24" customHeight="1"/>
    <row r="42" s="6" customFormat="1" ht="24" customHeight="1"/>
    <row r="43" s="6" customFormat="1" ht="24" customHeight="1"/>
    <row r="44" s="6" customFormat="1" ht="24" customHeight="1"/>
    <row r="45" s="6" customFormat="1" ht="24" customHeight="1"/>
    <row r="46" s="6" customFormat="1" ht="24" customHeight="1"/>
    <row r="47" s="6" customFormat="1" ht="24" customHeight="1"/>
    <row r="48" s="6" customFormat="1" ht="24" customHeight="1"/>
    <row r="49" s="6" customFormat="1" ht="24" customHeight="1"/>
    <row r="50" s="6" customFormat="1" ht="24" customHeight="1"/>
    <row r="51" s="6" customFormat="1" ht="24" customHeight="1"/>
    <row r="52" s="6" customFormat="1" ht="24" customHeight="1"/>
    <row r="53" s="6" customFormat="1" ht="24" customHeight="1"/>
    <row r="54" s="6" customFormat="1" ht="24" customHeight="1"/>
    <row r="55" s="6" customFormat="1" ht="24" customHeight="1"/>
    <row r="56" s="6" customFormat="1" ht="24" customHeight="1"/>
    <row r="57" s="6" customFormat="1" ht="24" customHeight="1"/>
    <row r="58" s="6" customFormat="1" ht="24" customHeight="1"/>
    <row r="59" s="6" customFormat="1" ht="24" customHeight="1"/>
    <row r="60" s="6" customFormat="1" ht="24" customHeight="1"/>
    <row r="61" s="6" customFormat="1" ht="24" customHeight="1"/>
    <row r="62" s="6" customFormat="1" ht="24" customHeight="1"/>
    <row r="63" s="6" customFormat="1" ht="24" customHeight="1"/>
    <row r="64" s="6" customFormat="1" ht="24" customHeight="1"/>
    <row r="65" s="6" customFormat="1" ht="24" customHeight="1"/>
    <row r="66" s="6" customFormat="1" ht="24" customHeight="1"/>
    <row r="67" s="6" customFormat="1" ht="24" customHeight="1"/>
    <row r="68" s="6" customFormat="1" ht="24" customHeight="1"/>
    <row r="69" s="6" customFormat="1" ht="24" customHeight="1"/>
    <row r="70" s="6" customFormat="1" ht="24" customHeight="1"/>
    <row r="71" s="6" customFormat="1" ht="24" customHeight="1"/>
    <row r="72" s="6" customFormat="1" ht="24" customHeight="1"/>
    <row r="73" s="6" customFormat="1" ht="24" customHeight="1"/>
    <row r="74" s="6" customFormat="1" ht="24" customHeight="1"/>
    <row r="75" s="6" customFormat="1" ht="24" customHeight="1"/>
    <row r="76" s="6" customFormat="1" ht="24" customHeight="1"/>
    <row r="77" s="6" customFormat="1" ht="24" customHeight="1"/>
    <row r="78" s="6" customFormat="1" ht="24" customHeight="1"/>
    <row r="79" s="6" customFormat="1" ht="24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9"/>
  <sheetViews>
    <sheetView zoomScaleSheetLayoutView="100" workbookViewId="0" topLeftCell="A1">
      <selection activeCell="G6" sqref="G6:G9"/>
    </sheetView>
  </sheetViews>
  <sheetFormatPr defaultColWidth="9.00390625" defaultRowHeight="14.25"/>
  <cols>
    <col min="1" max="1" width="10.625" style="7" customWidth="1"/>
    <col min="2" max="2" width="12.75390625" style="8" customWidth="1"/>
    <col min="3" max="3" width="20.00390625" style="7" customWidth="1"/>
    <col min="4" max="7" width="13.00390625" style="7" customWidth="1"/>
    <col min="8" max="8" width="14.75390625" style="7" customWidth="1"/>
    <col min="9" max="16384" width="9.00390625" style="6" customWidth="1"/>
  </cols>
  <sheetData>
    <row r="1" s="1" customFormat="1" ht="24" customHeight="1">
      <c r="A1" s="9" t="s">
        <v>1650</v>
      </c>
    </row>
    <row r="2" spans="1:8" s="2" customFormat="1" ht="42" customHeight="1">
      <c r="A2" s="10" t="s">
        <v>1651</v>
      </c>
      <c r="B2" s="10"/>
      <c r="C2" s="10"/>
      <c r="D2" s="10"/>
      <c r="E2" s="10"/>
      <c r="F2" s="10"/>
      <c r="G2" s="10"/>
      <c r="H2" s="10"/>
    </row>
    <row r="3" spans="2:8" s="3" customFormat="1" ht="27" customHeight="1">
      <c r="B3" s="11"/>
      <c r="C3" s="11"/>
      <c r="D3" s="11"/>
      <c r="E3" s="11"/>
      <c r="F3" s="11"/>
      <c r="G3" s="12"/>
      <c r="H3" s="12" t="s">
        <v>37</v>
      </c>
    </row>
    <row r="4" spans="1:8" s="4" customFormat="1" ht="30" customHeight="1">
      <c r="A4" s="13" t="s">
        <v>1652</v>
      </c>
      <c r="B4" s="14" t="s">
        <v>1653</v>
      </c>
      <c r="C4" s="14" t="s">
        <v>1654</v>
      </c>
      <c r="D4" s="14" t="s">
        <v>1655</v>
      </c>
      <c r="E4" s="14" t="s">
        <v>1656</v>
      </c>
      <c r="F4" s="14" t="s">
        <v>1657</v>
      </c>
      <c r="G4" s="14" t="s">
        <v>1658</v>
      </c>
      <c r="H4" s="14" t="s">
        <v>1659</v>
      </c>
    </row>
    <row r="5" spans="1:8" s="5" customFormat="1" ht="54" customHeight="1">
      <c r="A5" s="15" t="s">
        <v>1615</v>
      </c>
      <c r="B5" s="16" t="s">
        <v>1660</v>
      </c>
      <c r="C5" s="17" t="s">
        <v>1661</v>
      </c>
      <c r="D5" s="16" t="s">
        <v>1662</v>
      </c>
      <c r="E5" s="16" t="s">
        <v>1662</v>
      </c>
      <c r="F5" s="13" t="s">
        <v>1663</v>
      </c>
      <c r="G5" s="18">
        <v>4000</v>
      </c>
      <c r="H5" s="19" t="s">
        <v>1664</v>
      </c>
    </row>
    <row r="6" spans="1:8" s="5" customFormat="1" ht="54" customHeight="1">
      <c r="A6" s="15" t="s">
        <v>1615</v>
      </c>
      <c r="B6" s="20" t="s">
        <v>1665</v>
      </c>
      <c r="C6" s="17" t="s">
        <v>1666</v>
      </c>
      <c r="D6" s="21" t="s">
        <v>1667</v>
      </c>
      <c r="E6" s="20" t="s">
        <v>1668</v>
      </c>
      <c r="F6" s="13" t="s">
        <v>1669</v>
      </c>
      <c r="G6" s="18">
        <v>31600</v>
      </c>
      <c r="H6" s="19" t="s">
        <v>1670</v>
      </c>
    </row>
    <row r="7" spans="1:8" s="5" customFormat="1" ht="54" customHeight="1">
      <c r="A7" s="15" t="s">
        <v>1615</v>
      </c>
      <c r="B7" s="20" t="s">
        <v>1671</v>
      </c>
      <c r="C7" s="17" t="s">
        <v>1672</v>
      </c>
      <c r="D7" s="21" t="s">
        <v>1673</v>
      </c>
      <c r="E7" s="20" t="s">
        <v>1674</v>
      </c>
      <c r="F7" s="13" t="s">
        <v>1669</v>
      </c>
      <c r="G7" s="18">
        <v>2000</v>
      </c>
      <c r="H7" s="22" t="s">
        <v>1675</v>
      </c>
    </row>
    <row r="8" spans="1:8" s="5" customFormat="1" ht="54" customHeight="1">
      <c r="A8" s="15" t="s">
        <v>1615</v>
      </c>
      <c r="B8" s="20" t="s">
        <v>1676</v>
      </c>
      <c r="C8" s="17" t="s">
        <v>1677</v>
      </c>
      <c r="D8" s="21" t="s">
        <v>1673</v>
      </c>
      <c r="E8" s="20" t="s">
        <v>1674</v>
      </c>
      <c r="F8" s="13" t="s">
        <v>1669</v>
      </c>
      <c r="G8" s="18">
        <v>3500</v>
      </c>
      <c r="H8" s="22" t="s">
        <v>1675</v>
      </c>
    </row>
    <row r="9" spans="1:8" s="5" customFormat="1" ht="54" customHeight="1">
      <c r="A9" s="15" t="s">
        <v>1615</v>
      </c>
      <c r="B9" s="20" t="s">
        <v>1678</v>
      </c>
      <c r="C9" s="17" t="s">
        <v>1679</v>
      </c>
      <c r="D9" s="17" t="s">
        <v>1680</v>
      </c>
      <c r="E9" s="20" t="s">
        <v>1681</v>
      </c>
      <c r="F9" s="13" t="s">
        <v>1669</v>
      </c>
      <c r="G9" s="18">
        <v>5000</v>
      </c>
      <c r="H9" s="22" t="s">
        <v>1682</v>
      </c>
    </row>
    <row r="10" spans="1:8" s="6" customFormat="1" ht="24" customHeight="1">
      <c r="A10" s="7"/>
      <c r="B10" s="8"/>
      <c r="C10" s="7"/>
      <c r="D10" s="7"/>
      <c r="E10" s="7"/>
      <c r="F10" s="7"/>
      <c r="G10" s="7"/>
      <c r="H10" s="7"/>
    </row>
    <row r="11" spans="1:8" s="6" customFormat="1" ht="24" customHeight="1">
      <c r="A11" s="7"/>
      <c r="B11" s="8"/>
      <c r="C11" s="7"/>
      <c r="D11" s="7"/>
      <c r="E11" s="7"/>
      <c r="F11" s="7"/>
      <c r="G11" s="7"/>
      <c r="H11" s="7"/>
    </row>
    <row r="12" spans="1:8" s="6" customFormat="1" ht="24" customHeight="1">
      <c r="A12" s="7"/>
      <c r="B12" s="8"/>
      <c r="C12" s="7"/>
      <c r="D12" s="7"/>
      <c r="E12" s="7"/>
      <c r="F12" s="7"/>
      <c r="G12" s="7"/>
      <c r="H12" s="7"/>
    </row>
    <row r="13" spans="1:8" s="6" customFormat="1" ht="24" customHeight="1">
      <c r="A13" s="7"/>
      <c r="B13" s="8"/>
      <c r="C13" s="7"/>
      <c r="D13" s="7"/>
      <c r="E13" s="7"/>
      <c r="F13" s="7"/>
      <c r="G13" s="7"/>
      <c r="H13" s="7"/>
    </row>
    <row r="14" spans="1:8" s="6" customFormat="1" ht="24" customHeight="1">
      <c r="A14" s="7"/>
      <c r="B14" s="8"/>
      <c r="C14" s="7"/>
      <c r="D14" s="7"/>
      <c r="E14" s="7"/>
      <c r="F14" s="7"/>
      <c r="G14" s="7"/>
      <c r="H14" s="7"/>
    </row>
    <row r="15" spans="1:8" s="6" customFormat="1" ht="24" customHeight="1">
      <c r="A15" s="7"/>
      <c r="B15" s="8"/>
      <c r="C15" s="7"/>
      <c r="D15" s="7"/>
      <c r="E15" s="7"/>
      <c r="F15" s="7"/>
      <c r="G15" s="7"/>
      <c r="H15" s="7"/>
    </row>
    <row r="16" spans="1:8" s="6" customFormat="1" ht="24" customHeight="1">
      <c r="A16" s="7"/>
      <c r="B16" s="8"/>
      <c r="C16" s="7"/>
      <c r="D16" s="7"/>
      <c r="E16" s="7"/>
      <c r="F16" s="7"/>
      <c r="G16" s="7"/>
      <c r="H16" s="7"/>
    </row>
    <row r="17" spans="1:8" s="6" customFormat="1" ht="24" customHeight="1">
      <c r="A17" s="7"/>
      <c r="B17" s="8"/>
      <c r="C17" s="7"/>
      <c r="D17" s="7"/>
      <c r="E17" s="7"/>
      <c r="F17" s="7"/>
      <c r="G17" s="7"/>
      <c r="H17" s="7"/>
    </row>
    <row r="18" spans="1:8" s="6" customFormat="1" ht="24" customHeight="1">
      <c r="A18" s="7"/>
      <c r="B18" s="8"/>
      <c r="C18" s="7"/>
      <c r="D18" s="7"/>
      <c r="E18" s="7"/>
      <c r="F18" s="7"/>
      <c r="G18" s="7"/>
      <c r="H18" s="7"/>
    </row>
    <row r="19" spans="1:8" s="6" customFormat="1" ht="24" customHeight="1">
      <c r="A19" s="7"/>
      <c r="B19" s="8"/>
      <c r="C19" s="7"/>
      <c r="D19" s="7"/>
      <c r="E19" s="7"/>
      <c r="F19" s="7"/>
      <c r="G19" s="7"/>
      <c r="H19" s="7"/>
    </row>
    <row r="20" spans="1:8" s="6" customFormat="1" ht="24" customHeight="1">
      <c r="A20" s="7"/>
      <c r="B20" s="8"/>
      <c r="C20" s="7"/>
      <c r="D20" s="7"/>
      <c r="E20" s="7"/>
      <c r="F20" s="7"/>
      <c r="G20" s="7"/>
      <c r="H20" s="7"/>
    </row>
    <row r="21" spans="1:8" s="6" customFormat="1" ht="24" customHeight="1">
      <c r="A21" s="7"/>
      <c r="B21" s="8"/>
      <c r="C21" s="7"/>
      <c r="D21" s="7"/>
      <c r="E21" s="7"/>
      <c r="F21" s="7"/>
      <c r="G21" s="7"/>
      <c r="H21" s="7"/>
    </row>
    <row r="22" spans="1:8" s="6" customFormat="1" ht="24" customHeight="1">
      <c r="A22" s="7"/>
      <c r="B22" s="8"/>
      <c r="C22" s="7"/>
      <c r="D22" s="7"/>
      <c r="E22" s="7"/>
      <c r="F22" s="7"/>
      <c r="G22" s="7"/>
      <c r="H22" s="7"/>
    </row>
    <row r="23" spans="1:8" s="6" customFormat="1" ht="24" customHeight="1">
      <c r="A23" s="7"/>
      <c r="B23" s="8"/>
      <c r="C23" s="7"/>
      <c r="D23" s="7"/>
      <c r="E23" s="7"/>
      <c r="F23" s="7"/>
      <c r="G23" s="7"/>
      <c r="H23" s="7"/>
    </row>
    <row r="24" spans="1:8" s="6" customFormat="1" ht="24" customHeight="1">
      <c r="A24" s="7"/>
      <c r="B24" s="8"/>
      <c r="C24" s="7"/>
      <c r="D24" s="7"/>
      <c r="E24" s="7"/>
      <c r="F24" s="7"/>
      <c r="G24" s="7"/>
      <c r="H24" s="7"/>
    </row>
    <row r="25" spans="1:8" s="6" customFormat="1" ht="24" customHeight="1">
      <c r="A25" s="7"/>
      <c r="B25" s="8"/>
      <c r="C25" s="7"/>
      <c r="D25" s="7"/>
      <c r="E25" s="7"/>
      <c r="F25" s="7"/>
      <c r="G25" s="7"/>
      <c r="H25" s="7"/>
    </row>
    <row r="26" spans="1:8" s="6" customFormat="1" ht="24" customHeight="1">
      <c r="A26" s="7"/>
      <c r="B26" s="8"/>
      <c r="C26" s="7"/>
      <c r="D26" s="7"/>
      <c r="E26" s="7"/>
      <c r="F26" s="7"/>
      <c r="G26" s="7"/>
      <c r="H26" s="7"/>
    </row>
    <row r="27" spans="1:8" s="6" customFormat="1" ht="24" customHeight="1">
      <c r="A27" s="7"/>
      <c r="B27" s="8"/>
      <c r="C27" s="7"/>
      <c r="D27" s="7"/>
      <c r="E27" s="7"/>
      <c r="F27" s="7"/>
      <c r="G27" s="7"/>
      <c r="H27" s="7"/>
    </row>
    <row r="28" spans="1:8" s="6" customFormat="1" ht="24" customHeight="1">
      <c r="A28" s="7"/>
      <c r="B28" s="8"/>
      <c r="C28" s="7"/>
      <c r="D28" s="7"/>
      <c r="E28" s="7"/>
      <c r="F28" s="7"/>
      <c r="G28" s="7"/>
      <c r="H28" s="7"/>
    </row>
    <row r="29" spans="1:8" s="6" customFormat="1" ht="24" customHeight="1">
      <c r="A29" s="7"/>
      <c r="B29" s="8"/>
      <c r="C29" s="7"/>
      <c r="D29" s="7"/>
      <c r="E29" s="7"/>
      <c r="F29" s="7"/>
      <c r="G29" s="7"/>
      <c r="H29" s="7"/>
    </row>
    <row r="30" spans="1:8" s="6" customFormat="1" ht="24" customHeight="1">
      <c r="A30" s="7"/>
      <c r="B30" s="8"/>
      <c r="C30" s="7"/>
      <c r="D30" s="7"/>
      <c r="E30" s="7"/>
      <c r="F30" s="7"/>
      <c r="G30" s="7"/>
      <c r="H30" s="7"/>
    </row>
    <row r="31" spans="1:8" s="6" customFormat="1" ht="24" customHeight="1">
      <c r="A31" s="7"/>
      <c r="B31" s="8"/>
      <c r="C31" s="7"/>
      <c r="D31" s="7"/>
      <c r="E31" s="7"/>
      <c r="F31" s="7"/>
      <c r="G31" s="7"/>
      <c r="H31" s="7"/>
    </row>
    <row r="32" spans="1:8" s="6" customFormat="1" ht="24" customHeight="1">
      <c r="A32" s="7"/>
      <c r="B32" s="8"/>
      <c r="C32" s="7"/>
      <c r="D32" s="7"/>
      <c r="E32" s="7"/>
      <c r="F32" s="7"/>
      <c r="G32" s="7"/>
      <c r="H32" s="7"/>
    </row>
    <row r="33" spans="1:8" s="6" customFormat="1" ht="24" customHeight="1">
      <c r="A33" s="7"/>
      <c r="B33" s="8"/>
      <c r="C33" s="7"/>
      <c r="D33" s="7"/>
      <c r="E33" s="7"/>
      <c r="F33" s="7"/>
      <c r="G33" s="7"/>
      <c r="H33" s="7"/>
    </row>
    <row r="34" spans="1:8" s="6" customFormat="1" ht="24" customHeight="1">
      <c r="A34" s="7"/>
      <c r="B34" s="8"/>
      <c r="C34" s="7"/>
      <c r="D34" s="7"/>
      <c r="E34" s="7"/>
      <c r="F34" s="7"/>
      <c r="G34" s="7"/>
      <c r="H34" s="7"/>
    </row>
    <row r="35" spans="1:8" s="6" customFormat="1" ht="24" customHeight="1">
      <c r="A35" s="7"/>
      <c r="B35" s="8"/>
      <c r="C35" s="7"/>
      <c r="D35" s="7"/>
      <c r="E35" s="7"/>
      <c r="F35" s="7"/>
      <c r="G35" s="7"/>
      <c r="H35" s="7"/>
    </row>
    <row r="36" spans="1:8" s="6" customFormat="1" ht="24" customHeight="1">
      <c r="A36" s="7"/>
      <c r="B36" s="8"/>
      <c r="C36" s="7"/>
      <c r="D36" s="7"/>
      <c r="E36" s="7"/>
      <c r="F36" s="7"/>
      <c r="G36" s="7"/>
      <c r="H36" s="7"/>
    </row>
    <row r="37" spans="1:8" s="6" customFormat="1" ht="24" customHeight="1">
      <c r="A37" s="7"/>
      <c r="B37" s="8"/>
      <c r="C37" s="7"/>
      <c r="D37" s="7"/>
      <c r="E37" s="7"/>
      <c r="F37" s="7"/>
      <c r="G37" s="7"/>
      <c r="H37" s="7"/>
    </row>
    <row r="38" spans="1:8" s="6" customFormat="1" ht="24" customHeight="1">
      <c r="A38" s="7"/>
      <c r="B38" s="8"/>
      <c r="C38" s="7"/>
      <c r="D38" s="7"/>
      <c r="E38" s="7"/>
      <c r="F38" s="7"/>
      <c r="G38" s="7"/>
      <c r="H38" s="7"/>
    </row>
    <row r="39" spans="1:8" s="6" customFormat="1" ht="24" customHeight="1">
      <c r="A39" s="7"/>
      <c r="B39" s="8"/>
      <c r="C39" s="7"/>
      <c r="D39" s="7"/>
      <c r="E39" s="7"/>
      <c r="F39" s="7"/>
      <c r="G39" s="7"/>
      <c r="H39" s="7"/>
    </row>
    <row r="40" spans="1:8" s="6" customFormat="1" ht="24" customHeight="1">
      <c r="A40" s="7"/>
      <c r="B40" s="8"/>
      <c r="C40" s="7"/>
      <c r="D40" s="7"/>
      <c r="E40" s="7"/>
      <c r="F40" s="7"/>
      <c r="G40" s="7"/>
      <c r="H40" s="7"/>
    </row>
    <row r="41" spans="1:8" s="6" customFormat="1" ht="24" customHeight="1">
      <c r="A41" s="7"/>
      <c r="B41" s="8"/>
      <c r="C41" s="7"/>
      <c r="D41" s="7"/>
      <c r="E41" s="7"/>
      <c r="F41" s="7"/>
      <c r="G41" s="7"/>
      <c r="H41" s="7"/>
    </row>
    <row r="42" spans="1:8" s="6" customFormat="1" ht="24" customHeight="1">
      <c r="A42" s="7"/>
      <c r="B42" s="8"/>
      <c r="C42" s="7"/>
      <c r="D42" s="7"/>
      <c r="E42" s="7"/>
      <c r="F42" s="7"/>
      <c r="G42" s="7"/>
      <c r="H42" s="7"/>
    </row>
    <row r="43" spans="1:8" s="6" customFormat="1" ht="24" customHeight="1">
      <c r="A43" s="7"/>
      <c r="B43" s="8"/>
      <c r="C43" s="7"/>
      <c r="D43" s="7"/>
      <c r="E43" s="7"/>
      <c r="F43" s="7"/>
      <c r="G43" s="7"/>
      <c r="H43" s="7"/>
    </row>
    <row r="44" spans="1:8" s="6" customFormat="1" ht="24" customHeight="1">
      <c r="A44" s="7"/>
      <c r="B44" s="8"/>
      <c r="C44" s="7"/>
      <c r="D44" s="7"/>
      <c r="E44" s="7"/>
      <c r="F44" s="7"/>
      <c r="G44" s="7"/>
      <c r="H44" s="7"/>
    </row>
    <row r="45" spans="1:8" s="6" customFormat="1" ht="24" customHeight="1">
      <c r="A45" s="7"/>
      <c r="B45" s="8"/>
      <c r="C45" s="7"/>
      <c r="D45" s="7"/>
      <c r="E45" s="7"/>
      <c r="F45" s="7"/>
      <c r="G45" s="7"/>
      <c r="H45" s="7"/>
    </row>
    <row r="46" spans="1:8" s="6" customFormat="1" ht="24" customHeight="1">
      <c r="A46" s="7"/>
      <c r="B46" s="8"/>
      <c r="C46" s="7"/>
      <c r="D46" s="7"/>
      <c r="E46" s="7"/>
      <c r="F46" s="7"/>
      <c r="G46" s="7"/>
      <c r="H46" s="7"/>
    </row>
    <row r="47" spans="1:8" s="6" customFormat="1" ht="24" customHeight="1">
      <c r="A47" s="7"/>
      <c r="B47" s="8"/>
      <c r="C47" s="7"/>
      <c r="D47" s="7"/>
      <c r="E47" s="7"/>
      <c r="F47" s="7"/>
      <c r="G47" s="7"/>
      <c r="H47" s="7"/>
    </row>
    <row r="48" spans="1:8" s="6" customFormat="1" ht="24" customHeight="1">
      <c r="A48" s="7"/>
      <c r="B48" s="8"/>
      <c r="C48" s="7"/>
      <c r="D48" s="7"/>
      <c r="E48" s="7"/>
      <c r="F48" s="7"/>
      <c r="G48" s="7"/>
      <c r="H48" s="7"/>
    </row>
    <row r="49" spans="1:8" s="6" customFormat="1" ht="24" customHeight="1">
      <c r="A49" s="7"/>
      <c r="B49" s="8"/>
      <c r="C49" s="7"/>
      <c r="D49" s="7"/>
      <c r="E49" s="7"/>
      <c r="F49" s="7"/>
      <c r="G49" s="7"/>
      <c r="H49" s="7"/>
    </row>
    <row r="50" spans="1:8" s="6" customFormat="1" ht="24" customHeight="1">
      <c r="A50" s="7"/>
      <c r="B50" s="8"/>
      <c r="C50" s="7"/>
      <c r="D50" s="7"/>
      <c r="E50" s="7"/>
      <c r="F50" s="7"/>
      <c r="G50" s="7"/>
      <c r="H50" s="7"/>
    </row>
    <row r="51" spans="1:8" s="6" customFormat="1" ht="24" customHeight="1">
      <c r="A51" s="7"/>
      <c r="B51" s="8"/>
      <c r="C51" s="7"/>
      <c r="D51" s="7"/>
      <c r="E51" s="7"/>
      <c r="F51" s="7"/>
      <c r="G51" s="7"/>
      <c r="H51" s="7"/>
    </row>
    <row r="52" spans="1:8" s="6" customFormat="1" ht="24" customHeight="1">
      <c r="A52" s="7"/>
      <c r="B52" s="8"/>
      <c r="C52" s="7"/>
      <c r="D52" s="7"/>
      <c r="E52" s="7"/>
      <c r="F52" s="7"/>
      <c r="G52" s="7"/>
      <c r="H52" s="7"/>
    </row>
    <row r="53" spans="1:8" s="6" customFormat="1" ht="24" customHeight="1">
      <c r="A53" s="7"/>
      <c r="B53" s="8"/>
      <c r="C53" s="7"/>
      <c r="D53" s="7"/>
      <c r="E53" s="7"/>
      <c r="F53" s="7"/>
      <c r="G53" s="7"/>
      <c r="H53" s="7"/>
    </row>
    <row r="54" spans="1:8" s="6" customFormat="1" ht="24" customHeight="1">
      <c r="A54" s="7"/>
      <c r="B54" s="8"/>
      <c r="C54" s="7"/>
      <c r="D54" s="7"/>
      <c r="E54" s="7"/>
      <c r="F54" s="7"/>
      <c r="G54" s="7"/>
      <c r="H54" s="7"/>
    </row>
    <row r="55" spans="1:8" s="6" customFormat="1" ht="24" customHeight="1">
      <c r="A55" s="7"/>
      <c r="B55" s="8"/>
      <c r="C55" s="7"/>
      <c r="D55" s="7"/>
      <c r="E55" s="7"/>
      <c r="F55" s="7"/>
      <c r="G55" s="7"/>
      <c r="H55" s="7"/>
    </row>
    <row r="56" spans="1:8" s="6" customFormat="1" ht="24" customHeight="1">
      <c r="A56" s="7"/>
      <c r="B56" s="8"/>
      <c r="C56" s="7"/>
      <c r="D56" s="7"/>
      <c r="E56" s="7"/>
      <c r="F56" s="7"/>
      <c r="G56" s="7"/>
      <c r="H56" s="7"/>
    </row>
    <row r="57" spans="1:8" s="6" customFormat="1" ht="24" customHeight="1">
      <c r="A57" s="7"/>
      <c r="B57" s="8"/>
      <c r="C57" s="7"/>
      <c r="D57" s="7"/>
      <c r="E57" s="7"/>
      <c r="F57" s="7"/>
      <c r="G57" s="7"/>
      <c r="H57" s="7"/>
    </row>
    <row r="58" spans="1:8" s="6" customFormat="1" ht="24" customHeight="1">
      <c r="A58" s="7"/>
      <c r="B58" s="8"/>
      <c r="C58" s="7"/>
      <c r="D58" s="7"/>
      <c r="E58" s="7"/>
      <c r="F58" s="7"/>
      <c r="G58" s="7"/>
      <c r="H58" s="7"/>
    </row>
    <row r="59" spans="1:8" s="6" customFormat="1" ht="24" customHeight="1">
      <c r="A59" s="7"/>
      <c r="B59" s="8"/>
      <c r="C59" s="7"/>
      <c r="D59" s="7"/>
      <c r="E59" s="7"/>
      <c r="F59" s="7"/>
      <c r="G59" s="7"/>
      <c r="H59" s="7"/>
    </row>
    <row r="60" spans="1:8" s="6" customFormat="1" ht="24" customHeight="1">
      <c r="A60" s="7"/>
      <c r="B60" s="8"/>
      <c r="C60" s="7"/>
      <c r="D60" s="7"/>
      <c r="E60" s="7"/>
      <c r="F60" s="7"/>
      <c r="G60" s="7"/>
      <c r="H60" s="7"/>
    </row>
    <row r="61" spans="1:8" s="6" customFormat="1" ht="24" customHeight="1">
      <c r="A61" s="7"/>
      <c r="B61" s="8"/>
      <c r="C61" s="7"/>
      <c r="D61" s="7"/>
      <c r="E61" s="7"/>
      <c r="F61" s="7"/>
      <c r="G61" s="7"/>
      <c r="H61" s="7"/>
    </row>
    <row r="62" spans="1:8" s="6" customFormat="1" ht="24" customHeight="1">
      <c r="A62" s="7"/>
      <c r="B62" s="8"/>
      <c r="C62" s="7"/>
      <c r="D62" s="7"/>
      <c r="E62" s="7"/>
      <c r="F62" s="7"/>
      <c r="G62" s="7"/>
      <c r="H62" s="7"/>
    </row>
    <row r="63" spans="1:8" s="6" customFormat="1" ht="24" customHeight="1">
      <c r="A63" s="7"/>
      <c r="B63" s="8"/>
      <c r="C63" s="7"/>
      <c r="D63" s="7"/>
      <c r="E63" s="7"/>
      <c r="F63" s="7"/>
      <c r="G63" s="7"/>
      <c r="H63" s="7"/>
    </row>
    <row r="64" spans="1:8" s="6" customFormat="1" ht="24" customHeight="1">
      <c r="A64" s="7"/>
      <c r="B64" s="8"/>
      <c r="C64" s="7"/>
      <c r="D64" s="7"/>
      <c r="E64" s="7"/>
      <c r="F64" s="7"/>
      <c r="G64" s="7"/>
      <c r="H64" s="7"/>
    </row>
    <row r="65" spans="1:8" s="6" customFormat="1" ht="24" customHeight="1">
      <c r="A65" s="7"/>
      <c r="B65" s="8"/>
      <c r="C65" s="7"/>
      <c r="D65" s="7"/>
      <c r="E65" s="7"/>
      <c r="F65" s="7"/>
      <c r="G65" s="7"/>
      <c r="H65" s="7"/>
    </row>
    <row r="66" spans="1:8" s="6" customFormat="1" ht="24" customHeight="1">
      <c r="A66" s="7"/>
      <c r="B66" s="8"/>
      <c r="C66" s="7"/>
      <c r="D66" s="7"/>
      <c r="E66" s="7"/>
      <c r="F66" s="7"/>
      <c r="G66" s="7"/>
      <c r="H66" s="7"/>
    </row>
    <row r="67" spans="1:8" s="6" customFormat="1" ht="24" customHeight="1">
      <c r="A67" s="7"/>
      <c r="B67" s="8"/>
      <c r="C67" s="7"/>
      <c r="D67" s="7"/>
      <c r="E67" s="7"/>
      <c r="F67" s="7"/>
      <c r="G67" s="7"/>
      <c r="H67" s="7"/>
    </row>
    <row r="68" spans="1:8" s="6" customFormat="1" ht="24" customHeight="1">
      <c r="A68" s="7"/>
      <c r="B68" s="8"/>
      <c r="C68" s="7"/>
      <c r="D68" s="7"/>
      <c r="E68" s="7"/>
      <c r="F68" s="7"/>
      <c r="G68" s="7"/>
      <c r="H68" s="7"/>
    </row>
    <row r="69" spans="1:8" s="6" customFormat="1" ht="24" customHeight="1">
      <c r="A69" s="7"/>
      <c r="B69" s="8"/>
      <c r="C69" s="7"/>
      <c r="D69" s="7"/>
      <c r="E69" s="7"/>
      <c r="F69" s="7"/>
      <c r="G69" s="7"/>
      <c r="H69" s="7"/>
    </row>
    <row r="70" spans="1:8" s="6" customFormat="1" ht="24" customHeight="1">
      <c r="A70" s="7"/>
      <c r="B70" s="8"/>
      <c r="C70" s="7"/>
      <c r="D70" s="7"/>
      <c r="E70" s="7"/>
      <c r="F70" s="7"/>
      <c r="G70" s="7"/>
      <c r="H70" s="7"/>
    </row>
    <row r="71" spans="1:8" s="6" customFormat="1" ht="24" customHeight="1">
      <c r="A71" s="7"/>
      <c r="B71" s="8"/>
      <c r="C71" s="7"/>
      <c r="D71" s="7"/>
      <c r="E71" s="7"/>
      <c r="F71" s="7"/>
      <c r="G71" s="7"/>
      <c r="H71" s="7"/>
    </row>
    <row r="72" spans="1:8" s="6" customFormat="1" ht="24" customHeight="1">
      <c r="A72" s="7"/>
      <c r="B72" s="8"/>
      <c r="C72" s="7"/>
      <c r="D72" s="7"/>
      <c r="E72" s="7"/>
      <c r="F72" s="7"/>
      <c r="G72" s="7"/>
      <c r="H72" s="7"/>
    </row>
    <row r="73" spans="1:8" s="6" customFormat="1" ht="24" customHeight="1">
      <c r="A73" s="7"/>
      <c r="B73" s="8"/>
      <c r="C73" s="7"/>
      <c r="D73" s="7"/>
      <c r="E73" s="7"/>
      <c r="F73" s="7"/>
      <c r="G73" s="7"/>
      <c r="H73" s="7"/>
    </row>
    <row r="74" spans="1:8" s="6" customFormat="1" ht="24" customHeight="1">
      <c r="A74" s="7"/>
      <c r="B74" s="8"/>
      <c r="C74" s="7"/>
      <c r="D74" s="7"/>
      <c r="E74" s="7"/>
      <c r="F74" s="7"/>
      <c r="G74" s="7"/>
      <c r="H74" s="7"/>
    </row>
    <row r="75" spans="1:8" s="6" customFormat="1" ht="24" customHeight="1">
      <c r="A75" s="7"/>
      <c r="B75" s="8"/>
      <c r="C75" s="7"/>
      <c r="D75" s="7"/>
      <c r="E75" s="7"/>
      <c r="F75" s="7"/>
      <c r="G75" s="7"/>
      <c r="H75" s="7"/>
    </row>
    <row r="76" spans="1:8" s="6" customFormat="1" ht="24" customHeight="1">
      <c r="A76" s="7"/>
      <c r="B76" s="8"/>
      <c r="C76" s="7"/>
      <c r="D76" s="7"/>
      <c r="E76" s="7"/>
      <c r="F76" s="7"/>
      <c r="G76" s="7"/>
      <c r="H76" s="7"/>
    </row>
    <row r="77" spans="1:8" s="6" customFormat="1" ht="24" customHeight="1">
      <c r="A77" s="7"/>
      <c r="B77" s="8"/>
      <c r="C77" s="7"/>
      <c r="D77" s="7"/>
      <c r="E77" s="7"/>
      <c r="F77" s="7"/>
      <c r="G77" s="7"/>
      <c r="H77" s="7"/>
    </row>
    <row r="78" spans="1:8" s="6" customFormat="1" ht="24" customHeight="1">
      <c r="A78" s="7"/>
      <c r="B78" s="8"/>
      <c r="C78" s="7"/>
      <c r="D78" s="7"/>
      <c r="E78" s="7"/>
      <c r="F78" s="7"/>
      <c r="G78" s="7"/>
      <c r="H78" s="7"/>
    </row>
    <row r="79" spans="1:8" s="6" customFormat="1" ht="24" customHeight="1">
      <c r="A79" s="7"/>
      <c r="B79" s="8"/>
      <c r="C79" s="7"/>
      <c r="D79" s="7"/>
      <c r="E79" s="7"/>
      <c r="F79" s="7"/>
      <c r="G79" s="7"/>
      <c r="H79" s="7"/>
    </row>
  </sheetData>
  <sheetProtection/>
  <mergeCells count="1">
    <mergeCell ref="A2:H2"/>
  </mergeCells>
  <printOptions/>
  <pageMargins left="0.7513888888888889" right="0.7513888888888889" top="0.7083333333333334" bottom="0.629861111111111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301"/>
  <sheetViews>
    <sheetView showZeros="0" zoomScaleSheetLayoutView="100" workbookViewId="0" topLeftCell="A1258">
      <selection activeCell="A1294" sqref="A1294:IV1294"/>
    </sheetView>
  </sheetViews>
  <sheetFormatPr defaultColWidth="9.00390625" defaultRowHeight="14.25"/>
  <cols>
    <col min="1" max="1" width="36.75390625" style="147" customWidth="1"/>
    <col min="2" max="2" width="12.125" style="267" customWidth="1"/>
    <col min="3" max="3" width="14.125" style="267" customWidth="1"/>
    <col min="4" max="4" width="12.50390625" style="147" customWidth="1"/>
    <col min="5" max="5" width="8.375" style="147" customWidth="1"/>
    <col min="6" max="16384" width="9.00390625" style="147" customWidth="1"/>
  </cols>
  <sheetData>
    <row r="1" spans="1:5" ht="19.5" customHeight="1">
      <c r="A1" s="268" t="s">
        <v>35</v>
      </c>
      <c r="B1" s="269"/>
      <c r="C1" s="269"/>
      <c r="D1" s="270"/>
      <c r="E1" s="271"/>
    </row>
    <row r="2" spans="1:5" ht="25.5">
      <c r="A2" s="272" t="s">
        <v>36</v>
      </c>
      <c r="B2" s="273"/>
      <c r="C2" s="273"/>
      <c r="D2" s="272"/>
      <c r="E2" s="272"/>
    </row>
    <row r="3" spans="1:5" ht="19.5" customHeight="1">
      <c r="A3" s="274" t="s">
        <v>37</v>
      </c>
      <c r="B3" s="275"/>
      <c r="C3" s="275"/>
      <c r="D3" s="274"/>
      <c r="E3" s="274"/>
    </row>
    <row r="4" spans="1:5" s="147" customFormat="1" ht="48" customHeight="1">
      <c r="A4" s="156" t="s">
        <v>38</v>
      </c>
      <c r="B4" s="157" t="s">
        <v>39</v>
      </c>
      <c r="C4" s="157" t="s">
        <v>5</v>
      </c>
      <c r="D4" s="156" t="s">
        <v>40</v>
      </c>
      <c r="E4" s="156" t="s">
        <v>7</v>
      </c>
    </row>
    <row r="5" spans="1:5" s="266" customFormat="1" ht="15" customHeight="1">
      <c r="A5" s="276" t="s">
        <v>41</v>
      </c>
      <c r="B5" s="277">
        <f>B6+B18+B27+B38+B50+B61+B72+B84+B93+B106+B115+B126+B140+B147+B155+B161+B168+B175+B182+B189+B195+B203+B209+B215+B221+B238</f>
        <v>19137</v>
      </c>
      <c r="C5" s="277">
        <f>C6+C18+C27+C38+C50+C61+C72+C84+C93+C106+C115+C126+C140+C147+C155+C161+C168+C175+C182+C189+C195+C203+C209+C215+C221+C238</f>
        <v>22564</v>
      </c>
      <c r="D5" s="278">
        <f>(C5-B5)/B5</f>
        <v>0.17907718033129538</v>
      </c>
      <c r="E5" s="279"/>
    </row>
    <row r="6" spans="1:5" s="147" customFormat="1" ht="15" customHeight="1">
      <c r="A6" s="280" t="s">
        <v>42</v>
      </c>
      <c r="B6" s="265">
        <f>SUM(B7:B17)</f>
        <v>756</v>
      </c>
      <c r="C6" s="265">
        <f>SUM(C7:C17)</f>
        <v>1008</v>
      </c>
      <c r="D6" s="278">
        <f aca="true" t="shared" si="0" ref="D6:D69">(C6-B6)/B6</f>
        <v>0.3333333333333333</v>
      </c>
      <c r="E6" s="162"/>
    </row>
    <row r="7" spans="1:5" s="147" customFormat="1" ht="15" customHeight="1">
      <c r="A7" s="280" t="s">
        <v>43</v>
      </c>
      <c r="B7" s="265">
        <v>493</v>
      </c>
      <c r="C7" s="265">
        <v>660</v>
      </c>
      <c r="D7" s="278">
        <f t="shared" si="0"/>
        <v>0.33874239350912777</v>
      </c>
      <c r="E7" s="162"/>
    </row>
    <row r="8" spans="1:5" s="147" customFormat="1" ht="15" customHeight="1">
      <c r="A8" s="280" t="s">
        <v>44</v>
      </c>
      <c r="B8" s="265">
        <v>103</v>
      </c>
      <c r="C8" s="265">
        <v>68</v>
      </c>
      <c r="D8" s="278">
        <f t="shared" si="0"/>
        <v>-0.33980582524271846</v>
      </c>
      <c r="E8" s="162"/>
    </row>
    <row r="9" spans="1:5" s="147" customFormat="1" ht="15" customHeight="1">
      <c r="A9" s="280" t="s">
        <v>45</v>
      </c>
      <c r="B9" s="265"/>
      <c r="C9" s="265"/>
      <c r="D9" s="278"/>
      <c r="E9" s="162"/>
    </row>
    <row r="10" spans="1:5" s="147" customFormat="1" ht="15" customHeight="1">
      <c r="A10" s="280" t="s">
        <v>46</v>
      </c>
      <c r="B10" s="265">
        <v>70</v>
      </c>
      <c r="C10" s="265">
        <v>70</v>
      </c>
      <c r="D10" s="278">
        <f t="shared" si="0"/>
        <v>0</v>
      </c>
      <c r="E10" s="162"/>
    </row>
    <row r="11" spans="1:5" s="147" customFormat="1" ht="15" customHeight="1">
      <c r="A11" s="280" t="s">
        <v>47</v>
      </c>
      <c r="B11" s="265">
        <v>5</v>
      </c>
      <c r="C11" s="265"/>
      <c r="D11" s="278">
        <f t="shared" si="0"/>
        <v>-1</v>
      </c>
      <c r="E11" s="162"/>
    </row>
    <row r="12" spans="1:5" s="147" customFormat="1" ht="15" customHeight="1">
      <c r="A12" s="280" t="s">
        <v>48</v>
      </c>
      <c r="B12" s="265">
        <v>19</v>
      </c>
      <c r="C12" s="265">
        <v>19</v>
      </c>
      <c r="D12" s="278">
        <f t="shared" si="0"/>
        <v>0</v>
      </c>
      <c r="E12" s="162"/>
    </row>
    <row r="13" spans="1:5" s="147" customFormat="1" ht="15" customHeight="1">
      <c r="A13" s="280" t="s">
        <v>49</v>
      </c>
      <c r="B13" s="265">
        <v>23</v>
      </c>
      <c r="C13" s="265">
        <v>23</v>
      </c>
      <c r="D13" s="278">
        <f t="shared" si="0"/>
        <v>0</v>
      </c>
      <c r="E13" s="162"/>
    </row>
    <row r="14" spans="1:5" s="147" customFormat="1" ht="15" customHeight="1">
      <c r="A14" s="280" t="s">
        <v>50</v>
      </c>
      <c r="B14" s="265">
        <v>40</v>
      </c>
      <c r="C14" s="265">
        <v>40</v>
      </c>
      <c r="D14" s="278">
        <f t="shared" si="0"/>
        <v>0</v>
      </c>
      <c r="E14" s="162"/>
    </row>
    <row r="15" spans="1:5" s="147" customFormat="1" ht="15" customHeight="1">
      <c r="A15" s="280" t="s">
        <v>51</v>
      </c>
      <c r="B15" s="265">
        <v>3</v>
      </c>
      <c r="C15" s="265">
        <v>3</v>
      </c>
      <c r="D15" s="278">
        <f t="shared" si="0"/>
        <v>0</v>
      </c>
      <c r="E15" s="162"/>
    </row>
    <row r="16" spans="1:5" s="147" customFormat="1" ht="15" customHeight="1">
      <c r="A16" s="280" t="s">
        <v>52</v>
      </c>
      <c r="B16" s="265"/>
      <c r="C16" s="265">
        <v>28</v>
      </c>
      <c r="D16" s="278"/>
      <c r="E16" s="162"/>
    </row>
    <row r="17" spans="1:5" s="147" customFormat="1" ht="15" customHeight="1">
      <c r="A17" s="280" t="s">
        <v>53</v>
      </c>
      <c r="B17" s="265"/>
      <c r="C17" s="265">
        <v>97</v>
      </c>
      <c r="D17" s="278"/>
      <c r="E17" s="162"/>
    </row>
    <row r="18" spans="1:5" s="147" customFormat="1" ht="15" customHeight="1">
      <c r="A18" s="280" t="s">
        <v>54</v>
      </c>
      <c r="B18" s="265">
        <f>SUM(B19:B26)</f>
        <v>627</v>
      </c>
      <c r="C18" s="265">
        <f>SUM(C19:C26)</f>
        <v>804</v>
      </c>
      <c r="D18" s="278">
        <f t="shared" si="0"/>
        <v>0.2822966507177033</v>
      </c>
      <c r="E18" s="162"/>
    </row>
    <row r="19" spans="1:5" s="147" customFormat="1" ht="15" customHeight="1">
      <c r="A19" s="280" t="s">
        <v>43</v>
      </c>
      <c r="B19" s="265">
        <v>401</v>
      </c>
      <c r="C19" s="265">
        <v>649</v>
      </c>
      <c r="D19" s="278">
        <f t="shared" si="0"/>
        <v>0.6184538653366584</v>
      </c>
      <c r="E19" s="162"/>
    </row>
    <row r="20" spans="1:5" s="147" customFormat="1" ht="15" customHeight="1">
      <c r="A20" s="280" t="s">
        <v>44</v>
      </c>
      <c r="B20" s="265">
        <v>126</v>
      </c>
      <c r="C20" s="265"/>
      <c r="D20" s="278">
        <f t="shared" si="0"/>
        <v>-1</v>
      </c>
      <c r="E20" s="162"/>
    </row>
    <row r="21" spans="1:5" s="147" customFormat="1" ht="15" customHeight="1">
      <c r="A21" s="280" t="s">
        <v>45</v>
      </c>
      <c r="B21" s="265"/>
      <c r="C21" s="265"/>
      <c r="D21" s="278"/>
      <c r="E21" s="162"/>
    </row>
    <row r="22" spans="1:5" s="147" customFormat="1" ht="15" customHeight="1">
      <c r="A22" s="280" t="s">
        <v>55</v>
      </c>
      <c r="B22" s="265">
        <v>60</v>
      </c>
      <c r="C22" s="265">
        <v>61</v>
      </c>
      <c r="D22" s="278">
        <f t="shared" si="0"/>
        <v>0.016666666666666666</v>
      </c>
      <c r="E22" s="162"/>
    </row>
    <row r="23" spans="1:5" s="147" customFormat="1" ht="15" customHeight="1">
      <c r="A23" s="280" t="s">
        <v>56</v>
      </c>
      <c r="B23" s="265">
        <v>30</v>
      </c>
      <c r="C23" s="265">
        <v>31</v>
      </c>
      <c r="D23" s="278">
        <f t="shared" si="0"/>
        <v>0.03333333333333333</v>
      </c>
      <c r="E23" s="162"/>
    </row>
    <row r="24" spans="1:5" s="147" customFormat="1" ht="15" customHeight="1">
      <c r="A24" s="280" t="s">
        <v>57</v>
      </c>
      <c r="B24" s="265">
        <v>10</v>
      </c>
      <c r="C24" s="265">
        <v>11</v>
      </c>
      <c r="D24" s="278">
        <f t="shared" si="0"/>
        <v>0.1</v>
      </c>
      <c r="E24" s="162"/>
    </row>
    <row r="25" spans="1:5" s="147" customFormat="1" ht="15" customHeight="1">
      <c r="A25" s="280" t="s">
        <v>52</v>
      </c>
      <c r="B25" s="265"/>
      <c r="C25" s="265">
        <v>20</v>
      </c>
      <c r="D25" s="278"/>
      <c r="E25" s="162"/>
    </row>
    <row r="26" spans="1:5" s="147" customFormat="1" ht="15" customHeight="1">
      <c r="A26" s="280" t="s">
        <v>58</v>
      </c>
      <c r="B26" s="265"/>
      <c r="C26" s="265">
        <v>32</v>
      </c>
      <c r="D26" s="278"/>
      <c r="E26" s="162"/>
    </row>
    <row r="27" spans="1:5" s="147" customFormat="1" ht="15" customHeight="1">
      <c r="A27" s="280" t="s">
        <v>59</v>
      </c>
      <c r="B27" s="265">
        <f>SUM(B28:B37)</f>
        <v>7667</v>
      </c>
      <c r="C27" s="265">
        <f>SUM(C28:C37)</f>
        <v>10437</v>
      </c>
      <c r="D27" s="278">
        <f t="shared" si="0"/>
        <v>0.36128863962436414</v>
      </c>
      <c r="E27" s="162"/>
    </row>
    <row r="28" spans="1:5" s="147" customFormat="1" ht="15" customHeight="1">
      <c r="A28" s="280" t="s">
        <v>43</v>
      </c>
      <c r="B28" s="265">
        <v>5204</v>
      </c>
      <c r="C28" s="265">
        <v>5119</v>
      </c>
      <c r="D28" s="278">
        <f t="shared" si="0"/>
        <v>-0.01633358954650269</v>
      </c>
      <c r="E28" s="162"/>
    </row>
    <row r="29" spans="1:5" s="147" customFormat="1" ht="15" customHeight="1">
      <c r="A29" s="280" t="s">
        <v>44</v>
      </c>
      <c r="B29" s="265">
        <v>2050</v>
      </c>
      <c r="C29" s="265">
        <v>2642</v>
      </c>
      <c r="D29" s="278">
        <f t="shared" si="0"/>
        <v>0.288780487804878</v>
      </c>
      <c r="E29" s="162"/>
    </row>
    <row r="30" spans="1:5" s="147" customFormat="1" ht="15" customHeight="1">
      <c r="A30" s="280" t="s">
        <v>45</v>
      </c>
      <c r="B30" s="265"/>
      <c r="C30" s="265"/>
      <c r="D30" s="278"/>
      <c r="E30" s="162"/>
    </row>
    <row r="31" spans="1:5" s="147" customFormat="1" ht="15" customHeight="1">
      <c r="A31" s="280" t="s">
        <v>60</v>
      </c>
      <c r="B31" s="265"/>
      <c r="C31" s="265"/>
      <c r="D31" s="278"/>
      <c r="E31" s="162"/>
    </row>
    <row r="32" spans="1:5" s="147" customFormat="1" ht="15" customHeight="1">
      <c r="A32" s="280" t="s">
        <v>61</v>
      </c>
      <c r="B32" s="265"/>
      <c r="C32" s="265"/>
      <c r="D32" s="278"/>
      <c r="E32" s="162"/>
    </row>
    <row r="33" spans="1:5" s="147" customFormat="1" ht="15" customHeight="1">
      <c r="A33" s="280" t="s">
        <v>62</v>
      </c>
      <c r="B33" s="265">
        <v>138</v>
      </c>
      <c r="C33" s="265">
        <v>123</v>
      </c>
      <c r="D33" s="278">
        <f t="shared" si="0"/>
        <v>-0.10869565217391304</v>
      </c>
      <c r="E33" s="162"/>
    </row>
    <row r="34" spans="1:5" s="147" customFormat="1" ht="15" customHeight="1">
      <c r="A34" s="280" t="s">
        <v>63</v>
      </c>
      <c r="B34" s="265">
        <v>29</v>
      </c>
      <c r="C34" s="265">
        <v>18</v>
      </c>
      <c r="D34" s="278">
        <f t="shared" si="0"/>
        <v>-0.3793103448275862</v>
      </c>
      <c r="E34" s="162"/>
    </row>
    <row r="35" spans="1:5" s="147" customFormat="1" ht="15" customHeight="1">
      <c r="A35" s="280" t="s">
        <v>64</v>
      </c>
      <c r="B35" s="265"/>
      <c r="C35" s="265"/>
      <c r="D35" s="278"/>
      <c r="E35" s="162"/>
    </row>
    <row r="36" spans="1:5" s="147" customFormat="1" ht="15" customHeight="1">
      <c r="A36" s="280" t="s">
        <v>52</v>
      </c>
      <c r="B36" s="265">
        <v>246</v>
      </c>
      <c r="C36" s="265">
        <v>2149</v>
      </c>
      <c r="D36" s="278">
        <f t="shared" si="0"/>
        <v>7.735772357723577</v>
      </c>
      <c r="E36" s="162"/>
    </row>
    <row r="37" spans="1:5" s="147" customFormat="1" ht="15" customHeight="1">
      <c r="A37" s="280" t="s">
        <v>65</v>
      </c>
      <c r="B37" s="265"/>
      <c r="C37" s="265">
        <v>386</v>
      </c>
      <c r="D37" s="278"/>
      <c r="E37" s="162"/>
    </row>
    <row r="38" spans="1:5" s="147" customFormat="1" ht="15" customHeight="1">
      <c r="A38" s="280" t="s">
        <v>66</v>
      </c>
      <c r="B38" s="265">
        <f>SUM(B39:B49)</f>
        <v>368</v>
      </c>
      <c r="C38" s="265">
        <f>SUM(C39:C49)</f>
        <v>510</v>
      </c>
      <c r="D38" s="278">
        <f t="shared" si="0"/>
        <v>0.3858695652173913</v>
      </c>
      <c r="E38" s="162"/>
    </row>
    <row r="39" spans="1:5" s="147" customFormat="1" ht="15" customHeight="1">
      <c r="A39" s="280" t="s">
        <v>43</v>
      </c>
      <c r="B39" s="265">
        <v>274</v>
      </c>
      <c r="C39" s="265">
        <v>191</v>
      </c>
      <c r="D39" s="278">
        <f t="shared" si="0"/>
        <v>-0.3029197080291971</v>
      </c>
      <c r="E39" s="162"/>
    </row>
    <row r="40" spans="1:5" s="147" customFormat="1" ht="15" customHeight="1">
      <c r="A40" s="280" t="s">
        <v>44</v>
      </c>
      <c r="B40" s="265">
        <v>19</v>
      </c>
      <c r="C40" s="265">
        <v>12</v>
      </c>
      <c r="D40" s="278">
        <f t="shared" si="0"/>
        <v>-0.3684210526315789</v>
      </c>
      <c r="E40" s="162"/>
    </row>
    <row r="41" spans="1:5" s="147" customFormat="1" ht="15" customHeight="1">
      <c r="A41" s="280" t="s">
        <v>45</v>
      </c>
      <c r="B41" s="265"/>
      <c r="C41" s="265"/>
      <c r="D41" s="278"/>
      <c r="E41" s="162"/>
    </row>
    <row r="42" spans="1:5" s="147" customFormat="1" ht="15" customHeight="1">
      <c r="A42" s="280" t="s">
        <v>67</v>
      </c>
      <c r="B42" s="265"/>
      <c r="C42" s="265"/>
      <c r="D42" s="278"/>
      <c r="E42" s="162"/>
    </row>
    <row r="43" spans="1:5" s="147" customFormat="1" ht="15" customHeight="1">
      <c r="A43" s="280" t="s">
        <v>68</v>
      </c>
      <c r="B43" s="265"/>
      <c r="C43" s="265"/>
      <c r="D43" s="278"/>
      <c r="E43" s="162"/>
    </row>
    <row r="44" spans="1:5" s="147" customFormat="1" ht="15" customHeight="1">
      <c r="A44" s="280" t="s">
        <v>69</v>
      </c>
      <c r="B44" s="265"/>
      <c r="C44" s="265"/>
      <c r="D44" s="278"/>
      <c r="E44" s="162"/>
    </row>
    <row r="45" spans="1:5" s="147" customFormat="1" ht="15" customHeight="1">
      <c r="A45" s="280" t="s">
        <v>70</v>
      </c>
      <c r="B45" s="265"/>
      <c r="C45" s="265"/>
      <c r="D45" s="278"/>
      <c r="E45" s="162"/>
    </row>
    <row r="46" spans="1:5" s="147" customFormat="1" ht="15" customHeight="1">
      <c r="A46" s="280" t="s">
        <v>71</v>
      </c>
      <c r="B46" s="265"/>
      <c r="C46" s="265"/>
      <c r="D46" s="278"/>
      <c r="E46" s="162"/>
    </row>
    <row r="47" spans="1:5" s="147" customFormat="1" ht="15" customHeight="1">
      <c r="A47" s="280" t="s">
        <v>72</v>
      </c>
      <c r="B47" s="265"/>
      <c r="C47" s="265"/>
      <c r="D47" s="278"/>
      <c r="E47" s="162"/>
    </row>
    <row r="48" spans="1:5" s="147" customFormat="1" ht="15" customHeight="1">
      <c r="A48" s="280" t="s">
        <v>52</v>
      </c>
      <c r="B48" s="265"/>
      <c r="C48" s="265">
        <v>232</v>
      </c>
      <c r="D48" s="278"/>
      <c r="E48" s="162"/>
    </row>
    <row r="49" spans="1:5" s="147" customFormat="1" ht="15" customHeight="1">
      <c r="A49" s="280" t="s">
        <v>73</v>
      </c>
      <c r="B49" s="265">
        <v>75</v>
      </c>
      <c r="C49" s="265">
        <v>75</v>
      </c>
      <c r="D49" s="278">
        <f t="shared" si="0"/>
        <v>0</v>
      </c>
      <c r="E49" s="162"/>
    </row>
    <row r="50" spans="1:5" s="147" customFormat="1" ht="15" customHeight="1">
      <c r="A50" s="280" t="s">
        <v>74</v>
      </c>
      <c r="B50" s="265">
        <f>SUM(B51:B60)</f>
        <v>401</v>
      </c>
      <c r="C50" s="265">
        <f>SUM(C51:C60)</f>
        <v>270</v>
      </c>
      <c r="D50" s="278">
        <f t="shared" si="0"/>
        <v>-0.3266832917705736</v>
      </c>
      <c r="E50" s="162"/>
    </row>
    <row r="51" spans="1:5" s="147" customFormat="1" ht="15" customHeight="1">
      <c r="A51" s="280" t="s">
        <v>43</v>
      </c>
      <c r="B51" s="265">
        <v>181</v>
      </c>
      <c r="C51" s="265">
        <v>103</v>
      </c>
      <c r="D51" s="278">
        <f t="shared" si="0"/>
        <v>-0.430939226519337</v>
      </c>
      <c r="E51" s="162"/>
    </row>
    <row r="52" spans="1:5" s="147" customFormat="1" ht="15" customHeight="1">
      <c r="A52" s="280" t="s">
        <v>44</v>
      </c>
      <c r="B52" s="265">
        <v>2</v>
      </c>
      <c r="C52" s="265">
        <v>2</v>
      </c>
      <c r="D52" s="278">
        <f t="shared" si="0"/>
        <v>0</v>
      </c>
      <c r="E52" s="162"/>
    </row>
    <row r="53" spans="1:5" s="147" customFormat="1" ht="15" customHeight="1">
      <c r="A53" s="280" t="s">
        <v>45</v>
      </c>
      <c r="B53" s="265"/>
      <c r="C53" s="265"/>
      <c r="D53" s="278"/>
      <c r="E53" s="162"/>
    </row>
    <row r="54" spans="1:5" s="147" customFormat="1" ht="15" customHeight="1">
      <c r="A54" s="280" t="s">
        <v>75</v>
      </c>
      <c r="B54" s="265"/>
      <c r="C54" s="265"/>
      <c r="D54" s="278"/>
      <c r="E54" s="162"/>
    </row>
    <row r="55" spans="1:5" s="147" customFormat="1" ht="15" customHeight="1">
      <c r="A55" s="280" t="s">
        <v>76</v>
      </c>
      <c r="B55" s="265">
        <v>88</v>
      </c>
      <c r="C55" s="265">
        <v>3</v>
      </c>
      <c r="D55" s="278">
        <f t="shared" si="0"/>
        <v>-0.9659090909090909</v>
      </c>
      <c r="E55" s="162"/>
    </row>
    <row r="56" spans="1:5" s="147" customFormat="1" ht="15" customHeight="1">
      <c r="A56" s="280" t="s">
        <v>77</v>
      </c>
      <c r="B56" s="265"/>
      <c r="C56" s="265"/>
      <c r="D56" s="278"/>
      <c r="E56" s="162"/>
    </row>
    <row r="57" spans="1:5" s="147" customFormat="1" ht="15" customHeight="1">
      <c r="A57" s="280" t="s">
        <v>78</v>
      </c>
      <c r="B57" s="265">
        <v>130</v>
      </c>
      <c r="C57" s="265"/>
      <c r="D57" s="278">
        <f t="shared" si="0"/>
        <v>-1</v>
      </c>
      <c r="E57" s="162"/>
    </row>
    <row r="58" spans="1:5" s="147" customFormat="1" ht="15" customHeight="1">
      <c r="A58" s="280" t="s">
        <v>79</v>
      </c>
      <c r="B58" s="265"/>
      <c r="C58" s="265"/>
      <c r="D58" s="278"/>
      <c r="E58" s="162"/>
    </row>
    <row r="59" spans="1:5" s="147" customFormat="1" ht="15" customHeight="1">
      <c r="A59" s="280" t="s">
        <v>52</v>
      </c>
      <c r="B59" s="265"/>
      <c r="C59" s="265">
        <v>162</v>
      </c>
      <c r="D59" s="278"/>
      <c r="E59" s="162"/>
    </row>
    <row r="60" spans="1:5" s="147" customFormat="1" ht="15" customHeight="1">
      <c r="A60" s="280" t="s">
        <v>80</v>
      </c>
      <c r="B60" s="265"/>
      <c r="C60" s="265"/>
      <c r="D60" s="278"/>
      <c r="E60" s="162"/>
    </row>
    <row r="61" spans="1:5" s="147" customFormat="1" ht="15" customHeight="1">
      <c r="A61" s="280" t="s">
        <v>81</v>
      </c>
      <c r="B61" s="265">
        <f>SUM(B62:B71)</f>
        <v>744</v>
      </c>
      <c r="C61" s="265">
        <f>SUM(C62:C71)</f>
        <v>1255</v>
      </c>
      <c r="D61" s="278">
        <f t="shared" si="0"/>
        <v>0.6868279569892473</v>
      </c>
      <c r="E61" s="162"/>
    </row>
    <row r="62" spans="1:5" s="147" customFormat="1" ht="15" customHeight="1">
      <c r="A62" s="280" t="s">
        <v>43</v>
      </c>
      <c r="B62" s="265">
        <v>509</v>
      </c>
      <c r="C62" s="265">
        <v>555</v>
      </c>
      <c r="D62" s="278">
        <f t="shared" si="0"/>
        <v>0.09037328094302555</v>
      </c>
      <c r="E62" s="162"/>
    </row>
    <row r="63" spans="1:5" s="147" customFormat="1" ht="15" customHeight="1">
      <c r="A63" s="280" t="s">
        <v>44</v>
      </c>
      <c r="B63" s="265">
        <v>85</v>
      </c>
      <c r="C63" s="265">
        <v>180</v>
      </c>
      <c r="D63" s="278">
        <f t="shared" si="0"/>
        <v>1.1176470588235294</v>
      </c>
      <c r="E63" s="162"/>
    </row>
    <row r="64" spans="1:5" s="147" customFormat="1" ht="15" customHeight="1">
      <c r="A64" s="280" t="s">
        <v>45</v>
      </c>
      <c r="B64" s="265"/>
      <c r="C64" s="265">
        <v>27</v>
      </c>
      <c r="D64" s="278"/>
      <c r="E64" s="162"/>
    </row>
    <row r="65" spans="1:5" s="147" customFormat="1" ht="15" customHeight="1">
      <c r="A65" s="280" t="s">
        <v>82</v>
      </c>
      <c r="B65" s="265"/>
      <c r="C65" s="265"/>
      <c r="D65" s="278"/>
      <c r="E65" s="162"/>
    </row>
    <row r="66" spans="1:5" s="147" customFormat="1" ht="15" customHeight="1">
      <c r="A66" s="280" t="s">
        <v>83</v>
      </c>
      <c r="B66" s="265"/>
      <c r="C66" s="265"/>
      <c r="D66" s="278"/>
      <c r="E66" s="162"/>
    </row>
    <row r="67" spans="1:5" s="147" customFormat="1" ht="15" customHeight="1">
      <c r="A67" s="280" t="s">
        <v>84</v>
      </c>
      <c r="B67" s="265">
        <v>15</v>
      </c>
      <c r="C67" s="265">
        <v>15</v>
      </c>
      <c r="D67" s="278">
        <f t="shared" si="0"/>
        <v>0</v>
      </c>
      <c r="E67" s="162"/>
    </row>
    <row r="68" spans="1:5" s="147" customFormat="1" ht="15" customHeight="1">
      <c r="A68" s="280" t="s">
        <v>85</v>
      </c>
      <c r="B68" s="265"/>
      <c r="C68" s="265"/>
      <c r="D68" s="278"/>
      <c r="E68" s="162"/>
    </row>
    <row r="69" spans="1:5" s="147" customFormat="1" ht="15" customHeight="1">
      <c r="A69" s="280" t="s">
        <v>86</v>
      </c>
      <c r="B69" s="265"/>
      <c r="C69" s="265"/>
      <c r="D69" s="278"/>
      <c r="E69" s="162"/>
    </row>
    <row r="70" spans="1:5" s="147" customFormat="1" ht="15" customHeight="1">
      <c r="A70" s="280" t="s">
        <v>52</v>
      </c>
      <c r="B70" s="265">
        <v>30</v>
      </c>
      <c r="C70" s="265">
        <v>419</v>
      </c>
      <c r="D70" s="278">
        <f>(C70-B70)/B70</f>
        <v>12.966666666666667</v>
      </c>
      <c r="E70" s="162"/>
    </row>
    <row r="71" spans="1:5" s="147" customFormat="1" ht="15" customHeight="1">
      <c r="A71" s="280" t="s">
        <v>87</v>
      </c>
      <c r="B71" s="265">
        <v>105</v>
      </c>
      <c r="C71" s="265">
        <v>59</v>
      </c>
      <c r="D71" s="278">
        <f>(C71-B71)/B71</f>
        <v>-0.4380952380952381</v>
      </c>
      <c r="E71" s="162"/>
    </row>
    <row r="72" spans="1:5" s="147" customFormat="1" ht="15" customHeight="1">
      <c r="A72" s="280" t="s">
        <v>88</v>
      </c>
      <c r="B72" s="265">
        <f>SUM(B73:B83)</f>
        <v>680</v>
      </c>
      <c r="C72" s="265">
        <f>SUM(C73:C83)</f>
        <v>799</v>
      </c>
      <c r="D72" s="278">
        <f>(C72-B72)/B72</f>
        <v>0.175</v>
      </c>
      <c r="E72" s="162"/>
    </row>
    <row r="73" spans="1:5" s="147" customFormat="1" ht="15" customHeight="1">
      <c r="A73" s="280" t="s">
        <v>43</v>
      </c>
      <c r="B73" s="265">
        <v>270</v>
      </c>
      <c r="C73" s="265"/>
      <c r="D73" s="278">
        <f>(C73-B73)/B73</f>
        <v>-1</v>
      </c>
      <c r="E73" s="162"/>
    </row>
    <row r="74" spans="1:5" s="147" customFormat="1" ht="15" customHeight="1">
      <c r="A74" s="280" t="s">
        <v>44</v>
      </c>
      <c r="B74" s="265">
        <v>410</v>
      </c>
      <c r="C74" s="265"/>
      <c r="D74" s="278">
        <f>(C74-B74)/B74</f>
        <v>-1</v>
      </c>
      <c r="E74" s="162"/>
    </row>
    <row r="75" spans="1:5" s="147" customFormat="1" ht="15" customHeight="1">
      <c r="A75" s="280" t="s">
        <v>45</v>
      </c>
      <c r="B75" s="265"/>
      <c r="C75" s="265"/>
      <c r="D75" s="278"/>
      <c r="E75" s="162"/>
    </row>
    <row r="76" spans="1:5" s="147" customFormat="1" ht="15" customHeight="1">
      <c r="A76" s="280" t="s">
        <v>89</v>
      </c>
      <c r="B76" s="265"/>
      <c r="C76" s="265"/>
      <c r="D76" s="278"/>
      <c r="E76" s="162"/>
    </row>
    <row r="77" spans="1:5" s="147" customFormat="1" ht="15" customHeight="1">
      <c r="A77" s="280" t="s">
        <v>90</v>
      </c>
      <c r="B77" s="265"/>
      <c r="C77" s="265"/>
      <c r="D77" s="278"/>
      <c r="E77" s="162"/>
    </row>
    <row r="78" spans="1:5" s="147" customFormat="1" ht="15" customHeight="1">
      <c r="A78" s="280" t="s">
        <v>91</v>
      </c>
      <c r="B78" s="265"/>
      <c r="C78" s="265"/>
      <c r="D78" s="278"/>
      <c r="E78" s="162"/>
    </row>
    <row r="79" spans="1:5" s="147" customFormat="1" ht="15" customHeight="1">
      <c r="A79" s="280" t="s">
        <v>92</v>
      </c>
      <c r="B79" s="265"/>
      <c r="C79" s="265"/>
      <c r="D79" s="278"/>
      <c r="E79" s="162"/>
    </row>
    <row r="80" spans="1:5" s="147" customFormat="1" ht="15" customHeight="1">
      <c r="A80" s="280" t="s">
        <v>93</v>
      </c>
      <c r="B80" s="265"/>
      <c r="C80" s="265"/>
      <c r="D80" s="278"/>
      <c r="E80" s="162"/>
    </row>
    <row r="81" spans="1:5" s="147" customFormat="1" ht="15" customHeight="1">
      <c r="A81" s="280" t="s">
        <v>85</v>
      </c>
      <c r="B81" s="265"/>
      <c r="C81" s="265"/>
      <c r="D81" s="278"/>
      <c r="E81" s="162"/>
    </row>
    <row r="82" spans="1:5" s="147" customFormat="1" ht="15" customHeight="1">
      <c r="A82" s="280" t="s">
        <v>52</v>
      </c>
      <c r="B82" s="265"/>
      <c r="C82" s="265"/>
      <c r="D82" s="278"/>
      <c r="E82" s="162"/>
    </row>
    <row r="83" spans="1:5" s="147" customFormat="1" ht="15" customHeight="1">
      <c r="A83" s="280" t="s">
        <v>94</v>
      </c>
      <c r="B83" s="265"/>
      <c r="C83" s="265">
        <v>799</v>
      </c>
      <c r="D83" s="278"/>
      <c r="E83" s="162"/>
    </row>
    <row r="84" spans="1:5" s="147" customFormat="1" ht="15" customHeight="1">
      <c r="A84" s="280" t="s">
        <v>95</v>
      </c>
      <c r="B84" s="265">
        <f>SUM(B85:B92)</f>
        <v>242</v>
      </c>
      <c r="C84" s="265">
        <f>SUM(C85:C92)</f>
        <v>329</v>
      </c>
      <c r="D84" s="278">
        <f>(C84-B84)/B84</f>
        <v>0.359504132231405</v>
      </c>
      <c r="E84" s="162"/>
    </row>
    <row r="85" spans="1:5" s="147" customFormat="1" ht="15" customHeight="1">
      <c r="A85" s="280" t="s">
        <v>43</v>
      </c>
      <c r="B85" s="265">
        <v>203</v>
      </c>
      <c r="C85" s="265">
        <v>154</v>
      </c>
      <c r="D85" s="278">
        <f>(C85-B85)/B85</f>
        <v>-0.2413793103448276</v>
      </c>
      <c r="E85" s="162"/>
    </row>
    <row r="86" spans="1:5" s="147" customFormat="1" ht="15" customHeight="1">
      <c r="A86" s="280" t="s">
        <v>44</v>
      </c>
      <c r="B86" s="265">
        <v>21</v>
      </c>
      <c r="C86" s="265">
        <v>14</v>
      </c>
      <c r="D86" s="278">
        <f>(C86-B86)/B86</f>
        <v>-0.3333333333333333</v>
      </c>
      <c r="E86" s="162"/>
    </row>
    <row r="87" spans="1:5" s="147" customFormat="1" ht="15" customHeight="1">
      <c r="A87" s="280" t="s">
        <v>45</v>
      </c>
      <c r="B87" s="265"/>
      <c r="C87" s="265">
        <v>143</v>
      </c>
      <c r="D87" s="278"/>
      <c r="E87" s="162"/>
    </row>
    <row r="88" spans="1:5" s="147" customFormat="1" ht="15" customHeight="1">
      <c r="A88" s="280" t="s">
        <v>96</v>
      </c>
      <c r="B88" s="265">
        <v>13</v>
      </c>
      <c r="C88" s="265">
        <v>13</v>
      </c>
      <c r="D88" s="278">
        <f>(C88-B88)/B88</f>
        <v>0</v>
      </c>
      <c r="E88" s="162"/>
    </row>
    <row r="89" spans="1:5" s="147" customFormat="1" ht="15" customHeight="1">
      <c r="A89" s="280" t="s">
        <v>97</v>
      </c>
      <c r="B89" s="265"/>
      <c r="C89" s="265"/>
      <c r="D89" s="278"/>
      <c r="E89" s="162"/>
    </row>
    <row r="90" spans="1:5" s="147" customFormat="1" ht="15" customHeight="1">
      <c r="A90" s="280" t="s">
        <v>85</v>
      </c>
      <c r="B90" s="265">
        <v>5</v>
      </c>
      <c r="C90" s="265">
        <v>5</v>
      </c>
      <c r="D90" s="278">
        <f>(C90-B90)/B90</f>
        <v>0</v>
      </c>
      <c r="E90" s="162"/>
    </row>
    <row r="91" spans="1:5" s="147" customFormat="1" ht="15" customHeight="1">
      <c r="A91" s="280" t="s">
        <v>52</v>
      </c>
      <c r="B91" s="265"/>
      <c r="C91" s="265"/>
      <c r="D91" s="278"/>
      <c r="E91" s="162"/>
    </row>
    <row r="92" spans="1:5" s="147" customFormat="1" ht="15" customHeight="1">
      <c r="A92" s="280" t="s">
        <v>98</v>
      </c>
      <c r="B92" s="265"/>
      <c r="C92" s="265"/>
      <c r="D92" s="278"/>
      <c r="E92" s="162"/>
    </row>
    <row r="93" spans="1:5" s="147" customFormat="1" ht="15" customHeight="1">
      <c r="A93" s="280" t="s">
        <v>99</v>
      </c>
      <c r="B93" s="265">
        <v>0</v>
      </c>
      <c r="C93" s="265"/>
      <c r="D93" s="278"/>
      <c r="E93" s="162"/>
    </row>
    <row r="94" spans="1:5" s="147" customFormat="1" ht="15" customHeight="1">
      <c r="A94" s="280" t="s">
        <v>43</v>
      </c>
      <c r="B94" s="265">
        <v>0</v>
      </c>
      <c r="C94" s="265"/>
      <c r="D94" s="278"/>
      <c r="E94" s="162"/>
    </row>
    <row r="95" spans="1:5" s="147" customFormat="1" ht="15" customHeight="1">
      <c r="A95" s="280" t="s">
        <v>44</v>
      </c>
      <c r="B95" s="265">
        <v>0</v>
      </c>
      <c r="C95" s="265"/>
      <c r="D95" s="278"/>
      <c r="E95" s="162"/>
    </row>
    <row r="96" spans="1:5" s="147" customFormat="1" ht="15" customHeight="1">
      <c r="A96" s="280" t="s">
        <v>45</v>
      </c>
      <c r="B96" s="265">
        <v>0</v>
      </c>
      <c r="C96" s="265"/>
      <c r="D96" s="278"/>
      <c r="E96" s="162"/>
    </row>
    <row r="97" spans="1:5" s="147" customFormat="1" ht="15" customHeight="1">
      <c r="A97" s="280" t="s">
        <v>100</v>
      </c>
      <c r="B97" s="265">
        <v>0</v>
      </c>
      <c r="C97" s="265"/>
      <c r="D97" s="278"/>
      <c r="E97" s="162"/>
    </row>
    <row r="98" spans="1:5" s="147" customFormat="1" ht="15" customHeight="1">
      <c r="A98" s="280" t="s">
        <v>101</v>
      </c>
      <c r="B98" s="265">
        <v>0</v>
      </c>
      <c r="C98" s="265"/>
      <c r="D98" s="278"/>
      <c r="E98" s="162"/>
    </row>
    <row r="99" spans="1:5" s="147" customFormat="1" ht="15" customHeight="1">
      <c r="A99" s="280" t="s">
        <v>85</v>
      </c>
      <c r="B99" s="265">
        <v>0</v>
      </c>
      <c r="C99" s="265"/>
      <c r="D99" s="278"/>
      <c r="E99" s="162"/>
    </row>
    <row r="100" spans="1:5" s="147" customFormat="1" ht="15" customHeight="1">
      <c r="A100" s="280" t="s">
        <v>102</v>
      </c>
      <c r="B100" s="265">
        <v>0</v>
      </c>
      <c r="C100" s="265"/>
      <c r="D100" s="278"/>
      <c r="E100" s="162"/>
    </row>
    <row r="101" spans="1:5" s="147" customFormat="1" ht="15" customHeight="1">
      <c r="A101" s="280" t="s">
        <v>103</v>
      </c>
      <c r="B101" s="265">
        <v>0</v>
      </c>
      <c r="C101" s="265"/>
      <c r="D101" s="278"/>
      <c r="E101" s="162"/>
    </row>
    <row r="102" spans="1:5" s="147" customFormat="1" ht="15" customHeight="1">
      <c r="A102" s="280" t="s">
        <v>104</v>
      </c>
      <c r="B102" s="265">
        <v>0</v>
      </c>
      <c r="C102" s="265"/>
      <c r="D102" s="278"/>
      <c r="E102" s="162"/>
    </row>
    <row r="103" spans="1:5" s="147" customFormat="1" ht="15" customHeight="1">
      <c r="A103" s="280" t="s">
        <v>105</v>
      </c>
      <c r="B103" s="265">
        <v>0</v>
      </c>
      <c r="C103" s="265"/>
      <c r="D103" s="278"/>
      <c r="E103" s="162"/>
    </row>
    <row r="104" spans="1:5" s="147" customFormat="1" ht="15" customHeight="1">
      <c r="A104" s="280" t="s">
        <v>52</v>
      </c>
      <c r="B104" s="265">
        <v>0</v>
      </c>
      <c r="C104" s="265"/>
      <c r="D104" s="278"/>
      <c r="E104" s="162"/>
    </row>
    <row r="105" spans="1:5" s="147" customFormat="1" ht="15" customHeight="1">
      <c r="A105" s="280" t="s">
        <v>106</v>
      </c>
      <c r="B105" s="265">
        <v>0</v>
      </c>
      <c r="C105" s="265"/>
      <c r="D105" s="278"/>
      <c r="E105" s="162"/>
    </row>
    <row r="106" spans="1:5" s="147" customFormat="1" ht="15" customHeight="1">
      <c r="A106" s="280" t="s">
        <v>107</v>
      </c>
      <c r="B106" s="265">
        <f>SUM(B107:B114)</f>
        <v>782</v>
      </c>
      <c r="C106" s="265">
        <f>SUM(C107:C114)</f>
        <v>1043</v>
      </c>
      <c r="D106" s="278">
        <f>(C106-B106)/B106</f>
        <v>0.3337595907928389</v>
      </c>
      <c r="E106" s="162"/>
    </row>
    <row r="107" spans="1:5" s="147" customFormat="1" ht="15" customHeight="1">
      <c r="A107" s="280" t="s">
        <v>43</v>
      </c>
      <c r="B107" s="265">
        <v>559</v>
      </c>
      <c r="C107" s="265">
        <v>820</v>
      </c>
      <c r="D107" s="278">
        <f>(C107-B107)/B107</f>
        <v>0.4669051878354204</v>
      </c>
      <c r="E107" s="162"/>
    </row>
    <row r="108" spans="1:5" s="147" customFormat="1" ht="15" customHeight="1">
      <c r="A108" s="280" t="s">
        <v>44</v>
      </c>
      <c r="B108" s="265">
        <v>223</v>
      </c>
      <c r="C108" s="265">
        <v>174</v>
      </c>
      <c r="D108" s="278">
        <f>(C108-B108)/B108</f>
        <v>-0.21973094170403587</v>
      </c>
      <c r="E108" s="162"/>
    </row>
    <row r="109" spans="1:5" s="147" customFormat="1" ht="15" customHeight="1">
      <c r="A109" s="280" t="s">
        <v>45</v>
      </c>
      <c r="B109" s="265"/>
      <c r="C109" s="265"/>
      <c r="D109" s="278"/>
      <c r="E109" s="162"/>
    </row>
    <row r="110" spans="1:5" s="147" customFormat="1" ht="15" customHeight="1">
      <c r="A110" s="280" t="s">
        <v>108</v>
      </c>
      <c r="B110" s="265"/>
      <c r="C110" s="265"/>
      <c r="D110" s="278"/>
      <c r="E110" s="162"/>
    </row>
    <row r="111" spans="1:5" s="147" customFormat="1" ht="15" customHeight="1">
      <c r="A111" s="280" t="s">
        <v>109</v>
      </c>
      <c r="B111" s="265"/>
      <c r="C111" s="265"/>
      <c r="D111" s="278"/>
      <c r="E111" s="162"/>
    </row>
    <row r="112" spans="1:5" s="147" customFormat="1" ht="15" customHeight="1">
      <c r="A112" s="280" t="s">
        <v>110</v>
      </c>
      <c r="B112" s="265"/>
      <c r="C112" s="265"/>
      <c r="D112" s="278"/>
      <c r="E112" s="162"/>
    </row>
    <row r="113" spans="1:5" s="147" customFormat="1" ht="15" customHeight="1">
      <c r="A113" s="280" t="s">
        <v>52</v>
      </c>
      <c r="B113" s="265"/>
      <c r="C113" s="265">
        <v>49</v>
      </c>
      <c r="D113" s="278"/>
      <c r="E113" s="162"/>
    </row>
    <row r="114" spans="1:5" s="147" customFormat="1" ht="15" customHeight="1">
      <c r="A114" s="280" t="s">
        <v>111</v>
      </c>
      <c r="B114" s="265"/>
      <c r="C114" s="265"/>
      <c r="D114" s="278"/>
      <c r="E114" s="162"/>
    </row>
    <row r="115" spans="1:5" s="147" customFormat="1" ht="15" customHeight="1">
      <c r="A115" s="280" t="s">
        <v>112</v>
      </c>
      <c r="B115" s="265">
        <f>SUM(B116:B125)</f>
        <v>445</v>
      </c>
      <c r="C115" s="265">
        <f>SUM(C116:C125)</f>
        <v>159</v>
      </c>
      <c r="D115" s="278">
        <f>(C115-B115)/B115</f>
        <v>-0.6426966292134831</v>
      </c>
      <c r="E115" s="162"/>
    </row>
    <row r="116" spans="1:5" s="147" customFormat="1" ht="15" customHeight="1">
      <c r="A116" s="280" t="s">
        <v>43</v>
      </c>
      <c r="B116" s="265">
        <v>242</v>
      </c>
      <c r="C116" s="265">
        <v>96</v>
      </c>
      <c r="D116" s="278">
        <f>(C116-B116)/B116</f>
        <v>-0.6033057851239669</v>
      </c>
      <c r="E116" s="162"/>
    </row>
    <row r="117" spans="1:5" s="147" customFormat="1" ht="15" customHeight="1">
      <c r="A117" s="280" t="s">
        <v>44</v>
      </c>
      <c r="B117" s="265">
        <v>3</v>
      </c>
      <c r="C117" s="265">
        <v>11</v>
      </c>
      <c r="D117" s="278">
        <f>(C117-B117)/B117</f>
        <v>2.6666666666666665</v>
      </c>
      <c r="E117" s="162"/>
    </row>
    <row r="118" spans="1:5" s="147" customFormat="1" ht="15" customHeight="1">
      <c r="A118" s="280" t="s">
        <v>45</v>
      </c>
      <c r="B118" s="265"/>
      <c r="C118" s="265"/>
      <c r="D118" s="278"/>
      <c r="E118" s="162"/>
    </row>
    <row r="119" spans="1:5" s="147" customFormat="1" ht="15" customHeight="1">
      <c r="A119" s="280" t="s">
        <v>113</v>
      </c>
      <c r="B119" s="265"/>
      <c r="C119" s="265"/>
      <c r="D119" s="278"/>
      <c r="E119" s="162"/>
    </row>
    <row r="120" spans="1:5" s="147" customFormat="1" ht="15" customHeight="1">
      <c r="A120" s="280" t="s">
        <v>114</v>
      </c>
      <c r="B120" s="265"/>
      <c r="C120" s="265"/>
      <c r="D120" s="278"/>
      <c r="E120" s="162"/>
    </row>
    <row r="121" spans="1:5" s="147" customFormat="1" ht="15" customHeight="1">
      <c r="A121" s="280" t="s">
        <v>115</v>
      </c>
      <c r="B121" s="265"/>
      <c r="C121" s="265"/>
      <c r="D121" s="278"/>
      <c r="E121" s="162"/>
    </row>
    <row r="122" spans="1:5" s="147" customFormat="1" ht="15" customHeight="1">
      <c r="A122" s="280" t="s">
        <v>116</v>
      </c>
      <c r="B122" s="265"/>
      <c r="C122" s="265"/>
      <c r="D122" s="278"/>
      <c r="E122" s="162"/>
    </row>
    <row r="123" spans="1:5" s="147" customFormat="1" ht="15" customHeight="1">
      <c r="A123" s="280" t="s">
        <v>117</v>
      </c>
      <c r="B123" s="265">
        <v>200</v>
      </c>
      <c r="C123" s="265">
        <v>11</v>
      </c>
      <c r="D123" s="278">
        <f>(C123-B123)/B123</f>
        <v>-0.945</v>
      </c>
      <c r="E123" s="162"/>
    </row>
    <row r="124" spans="1:5" s="147" customFormat="1" ht="15" customHeight="1">
      <c r="A124" s="280" t="s">
        <v>52</v>
      </c>
      <c r="B124" s="265"/>
      <c r="C124" s="265">
        <v>41</v>
      </c>
      <c r="D124" s="278"/>
      <c r="E124" s="162"/>
    </row>
    <row r="125" spans="1:5" s="147" customFormat="1" ht="15" customHeight="1">
      <c r="A125" s="280" t="s">
        <v>118</v>
      </c>
      <c r="B125" s="265"/>
      <c r="C125" s="265"/>
      <c r="D125" s="278"/>
      <c r="E125" s="162"/>
    </row>
    <row r="126" spans="1:5" s="147" customFormat="1" ht="15" customHeight="1">
      <c r="A126" s="280" t="s">
        <v>119</v>
      </c>
      <c r="B126" s="265">
        <v>0</v>
      </c>
      <c r="C126" s="265">
        <f>SUM(C127:C139)</f>
        <v>0</v>
      </c>
      <c r="D126" s="278"/>
      <c r="E126" s="162"/>
    </row>
    <row r="127" spans="1:5" s="147" customFormat="1" ht="15" customHeight="1">
      <c r="A127" s="280" t="s">
        <v>43</v>
      </c>
      <c r="B127" s="265">
        <v>0</v>
      </c>
      <c r="C127" s="265"/>
      <c r="D127" s="278"/>
      <c r="E127" s="162"/>
    </row>
    <row r="128" spans="1:5" s="147" customFormat="1" ht="15" customHeight="1">
      <c r="A128" s="280" t="s">
        <v>44</v>
      </c>
      <c r="B128" s="265">
        <v>0</v>
      </c>
      <c r="C128" s="265"/>
      <c r="D128" s="278"/>
      <c r="E128" s="162"/>
    </row>
    <row r="129" spans="1:5" s="147" customFormat="1" ht="15" customHeight="1">
      <c r="A129" s="280" t="s">
        <v>45</v>
      </c>
      <c r="B129" s="265">
        <v>0</v>
      </c>
      <c r="C129" s="265"/>
      <c r="D129" s="278"/>
      <c r="E129" s="162"/>
    </row>
    <row r="130" spans="1:5" s="147" customFormat="1" ht="15" customHeight="1">
      <c r="A130" s="280" t="s">
        <v>120</v>
      </c>
      <c r="B130" s="265">
        <v>0</v>
      </c>
      <c r="C130" s="265"/>
      <c r="D130" s="278"/>
      <c r="E130" s="162"/>
    </row>
    <row r="131" spans="1:5" s="147" customFormat="1" ht="15" customHeight="1">
      <c r="A131" s="280" t="s">
        <v>121</v>
      </c>
      <c r="B131" s="265">
        <v>0</v>
      </c>
      <c r="C131" s="265"/>
      <c r="D131" s="278"/>
      <c r="E131" s="162"/>
    </row>
    <row r="132" spans="1:5" s="147" customFormat="1" ht="15" customHeight="1">
      <c r="A132" s="280" t="s">
        <v>122</v>
      </c>
      <c r="B132" s="265">
        <v>0</v>
      </c>
      <c r="C132" s="265"/>
      <c r="D132" s="278"/>
      <c r="E132" s="162"/>
    </row>
    <row r="133" spans="1:5" s="147" customFormat="1" ht="15" customHeight="1">
      <c r="A133" s="280" t="s">
        <v>123</v>
      </c>
      <c r="B133" s="265">
        <v>0</v>
      </c>
      <c r="C133" s="265"/>
      <c r="D133" s="278"/>
      <c r="E133" s="162"/>
    </row>
    <row r="134" spans="1:5" s="147" customFormat="1" ht="15" customHeight="1">
      <c r="A134" s="280" t="s">
        <v>124</v>
      </c>
      <c r="B134" s="265">
        <v>0</v>
      </c>
      <c r="C134" s="265"/>
      <c r="D134" s="278"/>
      <c r="E134" s="162"/>
    </row>
    <row r="135" spans="1:5" s="147" customFormat="1" ht="15" customHeight="1">
      <c r="A135" s="280" t="s">
        <v>125</v>
      </c>
      <c r="B135" s="265">
        <v>0</v>
      </c>
      <c r="C135" s="265"/>
      <c r="D135" s="278"/>
      <c r="E135" s="162"/>
    </row>
    <row r="136" spans="1:5" s="266" customFormat="1" ht="15" customHeight="1">
      <c r="A136" s="280" t="s">
        <v>126</v>
      </c>
      <c r="B136" s="265">
        <v>0</v>
      </c>
      <c r="C136" s="265"/>
      <c r="D136" s="278"/>
      <c r="E136" s="281"/>
    </row>
    <row r="137" spans="1:5" s="147" customFormat="1" ht="15" customHeight="1">
      <c r="A137" s="280" t="s">
        <v>127</v>
      </c>
      <c r="B137" s="265">
        <v>0</v>
      </c>
      <c r="C137" s="265"/>
      <c r="D137" s="278"/>
      <c r="E137" s="162"/>
    </row>
    <row r="138" spans="1:5" s="147" customFormat="1" ht="15" customHeight="1">
      <c r="A138" s="280" t="s">
        <v>52</v>
      </c>
      <c r="B138" s="265">
        <v>0</v>
      </c>
      <c r="C138" s="265"/>
      <c r="D138" s="278"/>
      <c r="E138" s="162"/>
    </row>
    <row r="139" spans="1:5" s="266" customFormat="1" ht="15" customHeight="1">
      <c r="A139" s="280" t="s">
        <v>128</v>
      </c>
      <c r="B139" s="265">
        <v>0</v>
      </c>
      <c r="C139" s="265"/>
      <c r="D139" s="278"/>
      <c r="E139" s="281"/>
    </row>
    <row r="140" spans="1:5" s="147" customFormat="1" ht="15" customHeight="1">
      <c r="A140" s="280" t="s">
        <v>129</v>
      </c>
      <c r="B140" s="265">
        <f>SUM(B141:B146)</f>
        <v>0</v>
      </c>
      <c r="C140" s="265">
        <f>SUM(C141:C146)</f>
        <v>20</v>
      </c>
      <c r="D140" s="278"/>
      <c r="E140" s="162"/>
    </row>
    <row r="141" spans="1:5" s="147" customFormat="1" ht="15" customHeight="1">
      <c r="A141" s="280" t="s">
        <v>43</v>
      </c>
      <c r="B141" s="265">
        <v>0</v>
      </c>
      <c r="C141" s="265"/>
      <c r="D141" s="278"/>
      <c r="E141" s="162"/>
    </row>
    <row r="142" spans="1:5" s="147" customFormat="1" ht="15" customHeight="1">
      <c r="A142" s="280" t="s">
        <v>44</v>
      </c>
      <c r="B142" s="265">
        <v>0</v>
      </c>
      <c r="C142" s="265"/>
      <c r="D142" s="278"/>
      <c r="E142" s="162"/>
    </row>
    <row r="143" spans="1:5" s="147" customFormat="1" ht="15" customHeight="1">
      <c r="A143" s="280" t="s">
        <v>45</v>
      </c>
      <c r="B143" s="265">
        <v>0</v>
      </c>
      <c r="C143" s="265"/>
      <c r="D143" s="278"/>
      <c r="E143" s="162"/>
    </row>
    <row r="144" spans="1:5" s="266" customFormat="1" ht="15" customHeight="1">
      <c r="A144" s="280" t="s">
        <v>130</v>
      </c>
      <c r="B144" s="265"/>
      <c r="C144" s="265"/>
      <c r="D144" s="278"/>
      <c r="E144" s="281"/>
    </row>
    <row r="145" spans="1:5" s="147" customFormat="1" ht="15" customHeight="1">
      <c r="A145" s="280" t="s">
        <v>52</v>
      </c>
      <c r="B145" s="265">
        <v>0</v>
      </c>
      <c r="C145" s="265"/>
      <c r="D145" s="278"/>
      <c r="E145" s="162"/>
    </row>
    <row r="146" spans="1:5" s="147" customFormat="1" ht="15" customHeight="1">
      <c r="A146" s="280" t="s">
        <v>131</v>
      </c>
      <c r="B146" s="265">
        <v>0</v>
      </c>
      <c r="C146" s="265">
        <v>20</v>
      </c>
      <c r="D146" s="278"/>
      <c r="E146" s="162"/>
    </row>
    <row r="147" spans="1:5" s="147" customFormat="1" ht="15" customHeight="1">
      <c r="A147" s="280" t="s">
        <v>132</v>
      </c>
      <c r="B147" s="265">
        <v>0</v>
      </c>
      <c r="C147" s="265"/>
      <c r="D147" s="278"/>
      <c r="E147" s="162"/>
    </row>
    <row r="148" spans="1:5" s="147" customFormat="1" ht="15" customHeight="1">
      <c r="A148" s="280" t="s">
        <v>43</v>
      </c>
      <c r="B148" s="265">
        <v>0</v>
      </c>
      <c r="C148" s="265"/>
      <c r="D148" s="278"/>
      <c r="E148" s="162"/>
    </row>
    <row r="149" spans="1:5" s="147" customFormat="1" ht="15" customHeight="1">
      <c r="A149" s="280" t="s">
        <v>44</v>
      </c>
      <c r="B149" s="265">
        <v>0</v>
      </c>
      <c r="C149" s="265"/>
      <c r="D149" s="278"/>
      <c r="E149" s="162"/>
    </row>
    <row r="150" spans="1:5" s="147" customFormat="1" ht="15" customHeight="1">
      <c r="A150" s="280" t="s">
        <v>45</v>
      </c>
      <c r="B150" s="265">
        <v>0</v>
      </c>
      <c r="C150" s="265"/>
      <c r="D150" s="278"/>
      <c r="E150" s="162"/>
    </row>
    <row r="151" spans="1:5" s="147" customFormat="1" ht="15" customHeight="1">
      <c r="A151" s="280" t="s">
        <v>133</v>
      </c>
      <c r="B151" s="265">
        <v>0</v>
      </c>
      <c r="C151" s="265"/>
      <c r="D151" s="278"/>
      <c r="E151" s="162"/>
    </row>
    <row r="152" spans="1:5" s="147" customFormat="1" ht="15" customHeight="1">
      <c r="A152" s="280" t="s">
        <v>134</v>
      </c>
      <c r="B152" s="265">
        <v>0</v>
      </c>
      <c r="C152" s="265"/>
      <c r="D152" s="278"/>
      <c r="E152" s="162"/>
    </row>
    <row r="153" spans="1:5" s="147" customFormat="1" ht="15" customHeight="1">
      <c r="A153" s="280" t="s">
        <v>52</v>
      </c>
      <c r="B153" s="265">
        <v>0</v>
      </c>
      <c r="C153" s="265"/>
      <c r="D153" s="278"/>
      <c r="E153" s="162"/>
    </row>
    <row r="154" spans="1:5" s="147" customFormat="1" ht="15" customHeight="1">
      <c r="A154" s="280" t="s">
        <v>135</v>
      </c>
      <c r="B154" s="265">
        <v>0</v>
      </c>
      <c r="C154" s="265"/>
      <c r="D154" s="278"/>
      <c r="E154" s="162"/>
    </row>
    <row r="155" spans="1:5" s="147" customFormat="1" ht="15" customHeight="1">
      <c r="A155" s="280" t="s">
        <v>136</v>
      </c>
      <c r="B155" s="265">
        <f>SUM(B156:B160)</f>
        <v>103</v>
      </c>
      <c r="C155" s="265">
        <f>SUM(C156:C160)</f>
        <v>128</v>
      </c>
      <c r="D155" s="278">
        <f>(C155-B155)/B155</f>
        <v>0.24271844660194175</v>
      </c>
      <c r="E155" s="162"/>
    </row>
    <row r="156" spans="1:5" s="147" customFormat="1" ht="15" customHeight="1">
      <c r="A156" s="280" t="s">
        <v>43</v>
      </c>
      <c r="B156" s="265">
        <v>66</v>
      </c>
      <c r="C156" s="265">
        <v>101</v>
      </c>
      <c r="D156" s="278">
        <f>(C156-B156)/B156</f>
        <v>0.5303030303030303</v>
      </c>
      <c r="E156" s="162"/>
    </row>
    <row r="157" spans="1:5" s="147" customFormat="1" ht="15" customHeight="1">
      <c r="A157" s="280" t="s">
        <v>44</v>
      </c>
      <c r="B157" s="265">
        <v>1</v>
      </c>
      <c r="C157" s="265"/>
      <c r="D157" s="278">
        <f>(C157-B157)/B157</f>
        <v>-1</v>
      </c>
      <c r="E157" s="162"/>
    </row>
    <row r="158" spans="1:5" s="147" customFormat="1" ht="15" customHeight="1">
      <c r="A158" s="280" t="s">
        <v>45</v>
      </c>
      <c r="B158" s="265"/>
      <c r="C158" s="265"/>
      <c r="D158" s="278"/>
      <c r="E158" s="162"/>
    </row>
    <row r="159" spans="1:5" s="147" customFormat="1" ht="15" customHeight="1">
      <c r="A159" s="280" t="s">
        <v>137</v>
      </c>
      <c r="B159" s="265">
        <v>26</v>
      </c>
      <c r="C159" s="265">
        <v>22</v>
      </c>
      <c r="D159" s="278">
        <f>(C159-B159)/B159</f>
        <v>-0.15384615384615385</v>
      </c>
      <c r="E159" s="162"/>
    </row>
    <row r="160" spans="1:5" s="147" customFormat="1" ht="15" customHeight="1">
      <c r="A160" s="280" t="s">
        <v>138</v>
      </c>
      <c r="B160" s="265">
        <v>10</v>
      </c>
      <c r="C160" s="265">
        <v>5</v>
      </c>
      <c r="D160" s="278">
        <f>(C160-B160)/B160</f>
        <v>-0.5</v>
      </c>
      <c r="E160" s="162"/>
    </row>
    <row r="161" spans="1:5" s="147" customFormat="1" ht="15" customHeight="1">
      <c r="A161" s="280" t="s">
        <v>139</v>
      </c>
      <c r="B161" s="265">
        <f>SUM(B162:B167)</f>
        <v>57</v>
      </c>
      <c r="C161" s="265">
        <f>SUM(C162:C167)</f>
        <v>70</v>
      </c>
      <c r="D161" s="278">
        <f>(C161-B161)/B161</f>
        <v>0.22807017543859648</v>
      </c>
      <c r="E161" s="162"/>
    </row>
    <row r="162" spans="1:5" s="147" customFormat="1" ht="15" customHeight="1">
      <c r="A162" s="280" t="s">
        <v>43</v>
      </c>
      <c r="B162" s="265">
        <v>49</v>
      </c>
      <c r="C162" s="265">
        <v>61</v>
      </c>
      <c r="D162" s="278">
        <f>(C162-B162)/B162</f>
        <v>0.24489795918367346</v>
      </c>
      <c r="E162" s="162"/>
    </row>
    <row r="163" spans="1:5" s="147" customFormat="1" ht="15" customHeight="1">
      <c r="A163" s="280" t="s">
        <v>44</v>
      </c>
      <c r="B163" s="265">
        <v>8</v>
      </c>
      <c r="C163" s="265">
        <v>9</v>
      </c>
      <c r="D163" s="278">
        <f>(C163-B163)/B163</f>
        <v>0.125</v>
      </c>
      <c r="E163" s="162"/>
    </row>
    <row r="164" spans="1:5" s="147" customFormat="1" ht="15" customHeight="1">
      <c r="A164" s="280" t="s">
        <v>45</v>
      </c>
      <c r="B164" s="265"/>
      <c r="C164" s="265"/>
      <c r="D164" s="278"/>
      <c r="E164" s="162"/>
    </row>
    <row r="165" spans="1:5" s="147" customFormat="1" ht="15" customHeight="1">
      <c r="A165" s="280" t="s">
        <v>57</v>
      </c>
      <c r="B165" s="265"/>
      <c r="C165" s="265"/>
      <c r="D165" s="278"/>
      <c r="E165" s="162"/>
    </row>
    <row r="166" spans="1:5" s="147" customFormat="1" ht="15" customHeight="1">
      <c r="A166" s="280" t="s">
        <v>52</v>
      </c>
      <c r="B166" s="265"/>
      <c r="C166" s="265"/>
      <c r="D166" s="278"/>
      <c r="E166" s="162"/>
    </row>
    <row r="167" spans="1:5" s="147" customFormat="1" ht="15" customHeight="1">
      <c r="A167" s="280" t="s">
        <v>140</v>
      </c>
      <c r="B167" s="265"/>
      <c r="C167" s="265"/>
      <c r="D167" s="278"/>
      <c r="E167" s="162"/>
    </row>
    <row r="168" spans="1:5" s="147" customFormat="1" ht="15" customHeight="1">
      <c r="A168" s="280" t="s">
        <v>141</v>
      </c>
      <c r="B168" s="265">
        <f>SUM(B169:B174)</f>
        <v>461</v>
      </c>
      <c r="C168" s="265">
        <f>SUM(C169:C174)</f>
        <v>449</v>
      </c>
      <c r="D168" s="278">
        <f>(C168-B168)/B168</f>
        <v>-0.026030368763557483</v>
      </c>
      <c r="E168" s="162"/>
    </row>
    <row r="169" spans="1:5" s="147" customFormat="1" ht="15" customHeight="1">
      <c r="A169" s="280" t="s">
        <v>43</v>
      </c>
      <c r="B169" s="265">
        <v>133</v>
      </c>
      <c r="C169" s="265">
        <v>224</v>
      </c>
      <c r="D169" s="278">
        <f>(C169-B169)/B169</f>
        <v>0.6842105263157895</v>
      </c>
      <c r="E169" s="162"/>
    </row>
    <row r="170" spans="1:5" s="147" customFormat="1" ht="15" customHeight="1">
      <c r="A170" s="280" t="s">
        <v>44</v>
      </c>
      <c r="B170" s="265">
        <v>189</v>
      </c>
      <c r="C170" s="265">
        <v>183</v>
      </c>
      <c r="D170" s="278">
        <f>(C170-B170)/B170</f>
        <v>-0.031746031746031744</v>
      </c>
      <c r="E170" s="162"/>
    </row>
    <row r="171" spans="1:5" s="147" customFormat="1" ht="15" customHeight="1">
      <c r="A171" s="280" t="s">
        <v>45</v>
      </c>
      <c r="B171" s="265"/>
      <c r="C171" s="265"/>
      <c r="D171" s="278"/>
      <c r="E171" s="162"/>
    </row>
    <row r="172" spans="1:5" s="147" customFormat="1" ht="15" customHeight="1">
      <c r="A172" s="280" t="s">
        <v>142</v>
      </c>
      <c r="B172" s="265"/>
      <c r="C172" s="265"/>
      <c r="D172" s="278"/>
      <c r="E172" s="162"/>
    </row>
    <row r="173" spans="1:5" s="147" customFormat="1" ht="15" customHeight="1">
      <c r="A173" s="280" t="s">
        <v>52</v>
      </c>
      <c r="B173" s="265"/>
      <c r="C173" s="265">
        <v>10</v>
      </c>
      <c r="D173" s="278"/>
      <c r="E173" s="162"/>
    </row>
    <row r="174" spans="1:5" s="147" customFormat="1" ht="15" customHeight="1">
      <c r="A174" s="280" t="s">
        <v>143</v>
      </c>
      <c r="B174" s="265">
        <v>139</v>
      </c>
      <c r="C174" s="265">
        <v>32</v>
      </c>
      <c r="D174" s="278">
        <f>(C174-B174)/B174</f>
        <v>-0.7697841726618705</v>
      </c>
      <c r="E174" s="162"/>
    </row>
    <row r="175" spans="1:5" s="147" customFormat="1" ht="15" customHeight="1">
      <c r="A175" s="280" t="s">
        <v>144</v>
      </c>
      <c r="B175" s="265">
        <f>SUM(B176:B181)</f>
        <v>2947</v>
      </c>
      <c r="C175" s="265">
        <f>SUM(C176:C181)</f>
        <v>2321</v>
      </c>
      <c r="D175" s="278">
        <f>(C175-B175)/B175</f>
        <v>-0.21241940956905328</v>
      </c>
      <c r="E175" s="162"/>
    </row>
    <row r="176" spans="1:5" s="147" customFormat="1" ht="15" customHeight="1">
      <c r="A176" s="280" t="s">
        <v>43</v>
      </c>
      <c r="B176" s="265">
        <v>2338</v>
      </c>
      <c r="C176" s="265">
        <v>1451</v>
      </c>
      <c r="D176" s="278">
        <f>(C176-B176)/B176</f>
        <v>-0.3793840889649273</v>
      </c>
      <c r="E176" s="162"/>
    </row>
    <row r="177" spans="1:5" s="147" customFormat="1" ht="15" customHeight="1">
      <c r="A177" s="280" t="s">
        <v>44</v>
      </c>
      <c r="B177" s="265">
        <v>609</v>
      </c>
      <c r="C177" s="265">
        <v>587</v>
      </c>
      <c r="D177" s="278">
        <f>(C177-B177)/B177</f>
        <v>-0.0361247947454844</v>
      </c>
      <c r="E177" s="162"/>
    </row>
    <row r="178" spans="1:5" s="147" customFormat="1" ht="15" customHeight="1">
      <c r="A178" s="280" t="s">
        <v>45</v>
      </c>
      <c r="B178" s="265"/>
      <c r="C178" s="265">
        <v>212</v>
      </c>
      <c r="D178" s="278"/>
      <c r="E178" s="162"/>
    </row>
    <row r="179" spans="1:5" s="147" customFormat="1" ht="15" customHeight="1">
      <c r="A179" s="280" t="s">
        <v>145</v>
      </c>
      <c r="B179" s="265"/>
      <c r="C179" s="265"/>
      <c r="D179" s="278"/>
      <c r="E179" s="162"/>
    </row>
    <row r="180" spans="1:5" s="147" customFormat="1" ht="15" customHeight="1">
      <c r="A180" s="280" t="s">
        <v>52</v>
      </c>
      <c r="B180" s="265"/>
      <c r="C180" s="265">
        <v>71</v>
      </c>
      <c r="D180" s="278"/>
      <c r="E180" s="162"/>
    </row>
    <row r="181" spans="1:5" s="147" customFormat="1" ht="15" customHeight="1">
      <c r="A181" s="280" t="s">
        <v>146</v>
      </c>
      <c r="B181" s="265"/>
      <c r="C181" s="265"/>
      <c r="D181" s="278"/>
      <c r="E181" s="162"/>
    </row>
    <row r="182" spans="1:5" s="147" customFormat="1" ht="15" customHeight="1">
      <c r="A182" s="280" t="s">
        <v>147</v>
      </c>
      <c r="B182" s="265">
        <f>SUM(B183:B188)</f>
        <v>737</v>
      </c>
      <c r="C182" s="265">
        <f>SUM(C183:C188)</f>
        <v>997</v>
      </c>
      <c r="D182" s="278">
        <f>(C182-B182)/B182</f>
        <v>0.35278154681139756</v>
      </c>
      <c r="E182" s="162"/>
    </row>
    <row r="183" spans="1:5" s="147" customFormat="1" ht="15" customHeight="1">
      <c r="A183" s="280" t="s">
        <v>43</v>
      </c>
      <c r="B183" s="265">
        <v>435</v>
      </c>
      <c r="C183" s="265">
        <v>486</v>
      </c>
      <c r="D183" s="278">
        <f>(C183-B183)/B183</f>
        <v>0.11724137931034483</v>
      </c>
      <c r="E183" s="162"/>
    </row>
    <row r="184" spans="1:5" s="147" customFormat="1" ht="15" customHeight="1">
      <c r="A184" s="280" t="s">
        <v>44</v>
      </c>
      <c r="B184" s="265">
        <v>302</v>
      </c>
      <c r="C184" s="265">
        <v>334</v>
      </c>
      <c r="D184" s="278">
        <f>(C184-B184)/B184</f>
        <v>0.10596026490066225</v>
      </c>
      <c r="E184" s="162"/>
    </row>
    <row r="185" spans="1:5" s="147" customFormat="1" ht="15" customHeight="1">
      <c r="A185" s="280" t="s">
        <v>45</v>
      </c>
      <c r="B185" s="265"/>
      <c r="C185" s="265">
        <v>124</v>
      </c>
      <c r="D185" s="278"/>
      <c r="E185" s="162"/>
    </row>
    <row r="186" spans="1:5" s="147" customFormat="1" ht="15" customHeight="1">
      <c r="A186" s="280" t="s">
        <v>148</v>
      </c>
      <c r="B186" s="265"/>
      <c r="C186" s="265"/>
      <c r="D186" s="278"/>
      <c r="E186" s="162"/>
    </row>
    <row r="187" spans="1:5" s="147" customFormat="1" ht="15" customHeight="1">
      <c r="A187" s="280" t="s">
        <v>52</v>
      </c>
      <c r="B187" s="265"/>
      <c r="C187" s="265">
        <v>53</v>
      </c>
      <c r="D187" s="278"/>
      <c r="E187" s="162"/>
    </row>
    <row r="188" spans="1:5" s="147" customFormat="1" ht="15" customHeight="1">
      <c r="A188" s="280" t="s">
        <v>149</v>
      </c>
      <c r="B188" s="265"/>
      <c r="C188" s="265"/>
      <c r="D188" s="278"/>
      <c r="E188" s="162"/>
    </row>
    <row r="189" spans="1:5" s="147" customFormat="1" ht="15" customHeight="1">
      <c r="A189" s="280" t="s">
        <v>150</v>
      </c>
      <c r="B189" s="265">
        <f>SUM(B190:B194)</f>
        <v>499</v>
      </c>
      <c r="C189" s="265">
        <f>SUM(C190:C194)</f>
        <v>281</v>
      </c>
      <c r="D189" s="278">
        <f>(C189-B189)/B189</f>
        <v>-0.43687374749499</v>
      </c>
      <c r="E189" s="162"/>
    </row>
    <row r="190" spans="1:5" s="147" customFormat="1" ht="15" customHeight="1">
      <c r="A190" s="280" t="s">
        <v>43</v>
      </c>
      <c r="B190" s="265">
        <v>179</v>
      </c>
      <c r="C190" s="265">
        <v>172</v>
      </c>
      <c r="D190" s="278">
        <f>(C190-B190)/B190</f>
        <v>-0.03910614525139665</v>
      </c>
      <c r="E190" s="162"/>
    </row>
    <row r="191" spans="1:5" s="147" customFormat="1" ht="15" customHeight="1">
      <c r="A191" s="280" t="s">
        <v>44</v>
      </c>
      <c r="B191" s="265">
        <v>320</v>
      </c>
      <c r="C191" s="265">
        <v>7</v>
      </c>
      <c r="D191" s="278">
        <f>(C191-B191)/B191</f>
        <v>-0.978125</v>
      </c>
      <c r="E191" s="162"/>
    </row>
    <row r="192" spans="1:5" s="147" customFormat="1" ht="15" customHeight="1">
      <c r="A192" s="280" t="s">
        <v>45</v>
      </c>
      <c r="B192" s="265"/>
      <c r="C192" s="265"/>
      <c r="D192" s="278"/>
      <c r="E192" s="162"/>
    </row>
    <row r="193" spans="1:5" s="147" customFormat="1" ht="15" customHeight="1">
      <c r="A193" s="280" t="s">
        <v>52</v>
      </c>
      <c r="B193" s="265"/>
      <c r="C193" s="265">
        <v>102</v>
      </c>
      <c r="D193" s="278"/>
      <c r="E193" s="162"/>
    </row>
    <row r="194" spans="1:5" s="147" customFormat="1" ht="15" customHeight="1">
      <c r="A194" s="280" t="s">
        <v>151</v>
      </c>
      <c r="B194" s="265"/>
      <c r="C194" s="265"/>
      <c r="D194" s="278"/>
      <c r="E194" s="162"/>
    </row>
    <row r="195" spans="1:5" s="147" customFormat="1" ht="15" customHeight="1">
      <c r="A195" s="280" t="s">
        <v>152</v>
      </c>
      <c r="B195" s="265">
        <f>SUM(B196:B202)</f>
        <v>128</v>
      </c>
      <c r="C195" s="265">
        <f>SUM(C196:C202)</f>
        <v>208</v>
      </c>
      <c r="D195" s="278">
        <f>(C195-B195)/B195</f>
        <v>0.625</v>
      </c>
      <c r="E195" s="162"/>
    </row>
    <row r="196" spans="1:5" s="147" customFormat="1" ht="15" customHeight="1">
      <c r="A196" s="280" t="s">
        <v>43</v>
      </c>
      <c r="B196" s="265">
        <v>87</v>
      </c>
      <c r="C196" s="265">
        <v>120</v>
      </c>
      <c r="D196" s="278">
        <f>(C196-B196)/B196</f>
        <v>0.3793103448275862</v>
      </c>
      <c r="E196" s="162"/>
    </row>
    <row r="197" spans="1:5" s="147" customFormat="1" ht="15" customHeight="1">
      <c r="A197" s="280" t="s">
        <v>44</v>
      </c>
      <c r="B197" s="265">
        <v>37</v>
      </c>
      <c r="C197" s="265">
        <v>29</v>
      </c>
      <c r="D197" s="278">
        <f>(C197-B197)/B197</f>
        <v>-0.21621621621621623</v>
      </c>
      <c r="E197" s="162"/>
    </row>
    <row r="198" spans="1:5" s="147" customFormat="1" ht="15" customHeight="1">
      <c r="A198" s="280" t="s">
        <v>45</v>
      </c>
      <c r="B198" s="265"/>
      <c r="C198" s="265"/>
      <c r="D198" s="278"/>
      <c r="E198" s="162"/>
    </row>
    <row r="199" spans="1:5" s="147" customFormat="1" ht="15" customHeight="1">
      <c r="A199" s="280" t="s">
        <v>153</v>
      </c>
      <c r="B199" s="265">
        <v>4</v>
      </c>
      <c r="C199" s="265">
        <v>3</v>
      </c>
      <c r="D199" s="278">
        <f>(C199-B199)/B199</f>
        <v>-0.25</v>
      </c>
      <c r="E199" s="162"/>
    </row>
    <row r="200" spans="1:5" s="147" customFormat="1" ht="15" customHeight="1">
      <c r="A200" s="280" t="s">
        <v>154</v>
      </c>
      <c r="B200" s="265"/>
      <c r="C200" s="265"/>
      <c r="D200" s="278"/>
      <c r="E200" s="162"/>
    </row>
    <row r="201" spans="1:5" s="147" customFormat="1" ht="15" customHeight="1">
      <c r="A201" s="280" t="s">
        <v>52</v>
      </c>
      <c r="B201" s="265"/>
      <c r="C201" s="265">
        <v>18</v>
      </c>
      <c r="D201" s="278"/>
      <c r="E201" s="162"/>
    </row>
    <row r="202" spans="1:5" s="147" customFormat="1" ht="15" customHeight="1">
      <c r="A202" s="280" t="s">
        <v>155</v>
      </c>
      <c r="B202" s="265"/>
      <c r="C202" s="265">
        <v>38</v>
      </c>
      <c r="D202" s="278"/>
      <c r="E202" s="162"/>
    </row>
    <row r="203" spans="1:5" s="147" customFormat="1" ht="15" customHeight="1">
      <c r="A203" s="280" t="s">
        <v>156</v>
      </c>
      <c r="B203" s="265">
        <v>0</v>
      </c>
      <c r="C203" s="265"/>
      <c r="D203" s="278"/>
      <c r="E203" s="162"/>
    </row>
    <row r="204" spans="1:5" s="266" customFormat="1" ht="15" customHeight="1">
      <c r="A204" s="280" t="s">
        <v>43</v>
      </c>
      <c r="B204" s="265">
        <v>0</v>
      </c>
      <c r="C204" s="265"/>
      <c r="D204" s="278"/>
      <c r="E204" s="281"/>
    </row>
    <row r="205" spans="1:5" s="147" customFormat="1" ht="15" customHeight="1">
      <c r="A205" s="280" t="s">
        <v>44</v>
      </c>
      <c r="B205" s="265">
        <v>0</v>
      </c>
      <c r="C205" s="265"/>
      <c r="D205" s="278"/>
      <c r="E205" s="162"/>
    </row>
    <row r="206" spans="1:5" s="147" customFormat="1" ht="15" customHeight="1">
      <c r="A206" s="280" t="s">
        <v>45</v>
      </c>
      <c r="B206" s="265">
        <v>0</v>
      </c>
      <c r="C206" s="265"/>
      <c r="D206" s="278"/>
      <c r="E206" s="162"/>
    </row>
    <row r="207" spans="1:5" s="147" customFormat="1" ht="15" customHeight="1">
      <c r="A207" s="280" t="s">
        <v>52</v>
      </c>
      <c r="B207" s="265">
        <v>0</v>
      </c>
      <c r="C207" s="265"/>
      <c r="D207" s="278"/>
      <c r="E207" s="162"/>
    </row>
    <row r="208" spans="1:5" s="147" customFormat="1" ht="15" customHeight="1">
      <c r="A208" s="280" t="s">
        <v>157</v>
      </c>
      <c r="B208" s="265">
        <v>0</v>
      </c>
      <c r="C208" s="265"/>
      <c r="D208" s="278"/>
      <c r="E208" s="162"/>
    </row>
    <row r="209" spans="1:5" s="147" customFormat="1" ht="15" customHeight="1">
      <c r="A209" s="280" t="s">
        <v>158</v>
      </c>
      <c r="B209" s="265">
        <v>0</v>
      </c>
      <c r="C209" s="265"/>
      <c r="D209" s="278"/>
      <c r="E209" s="162"/>
    </row>
    <row r="210" spans="1:5" s="147" customFormat="1" ht="15" customHeight="1">
      <c r="A210" s="280" t="s">
        <v>43</v>
      </c>
      <c r="B210" s="265">
        <v>0</v>
      </c>
      <c r="C210" s="265"/>
      <c r="D210" s="278"/>
      <c r="E210" s="162"/>
    </row>
    <row r="211" spans="1:5" s="147" customFormat="1" ht="15" customHeight="1">
      <c r="A211" s="280" t="s">
        <v>44</v>
      </c>
      <c r="B211" s="265">
        <v>0</v>
      </c>
      <c r="C211" s="265"/>
      <c r="D211" s="278"/>
      <c r="E211" s="162"/>
    </row>
    <row r="212" spans="1:5" s="147" customFormat="1" ht="15" customHeight="1">
      <c r="A212" s="280" t="s">
        <v>45</v>
      </c>
      <c r="B212" s="265">
        <v>0</v>
      </c>
      <c r="C212" s="265"/>
      <c r="D212" s="278"/>
      <c r="E212" s="162"/>
    </row>
    <row r="213" spans="1:5" s="147" customFormat="1" ht="15" customHeight="1">
      <c r="A213" s="280" t="s">
        <v>52</v>
      </c>
      <c r="B213" s="265">
        <v>0</v>
      </c>
      <c r="C213" s="265"/>
      <c r="D213" s="278"/>
      <c r="E213" s="162"/>
    </row>
    <row r="214" spans="1:5" s="147" customFormat="1" ht="15" customHeight="1">
      <c r="A214" s="280" t="s">
        <v>159</v>
      </c>
      <c r="B214" s="265">
        <v>0</v>
      </c>
      <c r="C214" s="265"/>
      <c r="D214" s="278"/>
      <c r="E214" s="162"/>
    </row>
    <row r="215" spans="1:5" s="147" customFormat="1" ht="15" customHeight="1">
      <c r="A215" s="280" t="s">
        <v>160</v>
      </c>
      <c r="B215" s="265">
        <v>0</v>
      </c>
      <c r="C215" s="265"/>
      <c r="D215" s="278"/>
      <c r="E215" s="162"/>
    </row>
    <row r="216" spans="1:5" s="147" customFormat="1" ht="15" customHeight="1">
      <c r="A216" s="280" t="s">
        <v>43</v>
      </c>
      <c r="B216" s="265">
        <v>0</v>
      </c>
      <c r="C216" s="265"/>
      <c r="D216" s="278"/>
      <c r="E216" s="162"/>
    </row>
    <row r="217" spans="1:5" s="147" customFormat="1" ht="15" customHeight="1">
      <c r="A217" s="280" t="s">
        <v>44</v>
      </c>
      <c r="B217" s="265">
        <v>0</v>
      </c>
      <c r="C217" s="265"/>
      <c r="D217" s="278"/>
      <c r="E217" s="162"/>
    </row>
    <row r="218" spans="1:5" s="147" customFormat="1" ht="15" customHeight="1">
      <c r="A218" s="280" t="s">
        <v>45</v>
      </c>
      <c r="B218" s="265">
        <v>0</v>
      </c>
      <c r="C218" s="265"/>
      <c r="D218" s="278"/>
      <c r="E218" s="162"/>
    </row>
    <row r="219" spans="1:5" s="147" customFormat="1" ht="15" customHeight="1">
      <c r="A219" s="280" t="s">
        <v>52</v>
      </c>
      <c r="B219" s="265">
        <v>0</v>
      </c>
      <c r="C219" s="265"/>
      <c r="D219" s="278"/>
      <c r="E219" s="162"/>
    </row>
    <row r="220" spans="1:5" s="147" customFormat="1" ht="15" customHeight="1">
      <c r="A220" s="280" t="s">
        <v>161</v>
      </c>
      <c r="B220" s="265">
        <v>0</v>
      </c>
      <c r="C220" s="265"/>
      <c r="D220" s="278"/>
      <c r="E220" s="162"/>
    </row>
    <row r="221" spans="1:5" s="147" customFormat="1" ht="15" customHeight="1">
      <c r="A221" s="280" t="s">
        <v>162</v>
      </c>
      <c r="B221" s="265">
        <f>SUM(B222:B237)</f>
        <v>922</v>
      </c>
      <c r="C221" s="265">
        <f>SUM(C222:C237)</f>
        <v>1027</v>
      </c>
      <c r="D221" s="278">
        <f>(C221-B221)/B221</f>
        <v>0.113882863340564</v>
      </c>
      <c r="E221" s="162"/>
    </row>
    <row r="222" spans="1:5" s="147" customFormat="1" ht="15" customHeight="1">
      <c r="A222" s="280" t="s">
        <v>43</v>
      </c>
      <c r="B222" s="265">
        <v>711</v>
      </c>
      <c r="C222" s="265">
        <v>703</v>
      </c>
      <c r="D222" s="278">
        <f>(C222-B222)/B222</f>
        <v>-0.011251758087201125</v>
      </c>
      <c r="E222" s="162"/>
    </row>
    <row r="223" spans="1:5" s="147" customFormat="1" ht="15" customHeight="1">
      <c r="A223" s="280" t="s">
        <v>44</v>
      </c>
      <c r="B223" s="265">
        <v>20</v>
      </c>
      <c r="C223" s="265">
        <v>64</v>
      </c>
      <c r="D223" s="278">
        <f>(C223-B223)/B223</f>
        <v>2.2</v>
      </c>
      <c r="E223" s="162"/>
    </row>
    <row r="224" spans="1:5" s="147" customFormat="1" ht="15" customHeight="1">
      <c r="A224" s="280" t="s">
        <v>45</v>
      </c>
      <c r="B224" s="265"/>
      <c r="C224" s="265"/>
      <c r="D224" s="278"/>
      <c r="E224" s="162"/>
    </row>
    <row r="225" spans="1:5" s="147" customFormat="1" ht="15" customHeight="1">
      <c r="A225" s="282" t="s">
        <v>163</v>
      </c>
      <c r="B225" s="265">
        <v>29</v>
      </c>
      <c r="C225" s="265"/>
      <c r="D225" s="278">
        <f>(C225-B225)/B225</f>
        <v>-1</v>
      </c>
      <c r="E225" s="162"/>
    </row>
    <row r="226" spans="1:5" s="147" customFormat="1" ht="15" customHeight="1">
      <c r="A226" s="280" t="s">
        <v>164</v>
      </c>
      <c r="B226" s="265">
        <v>20</v>
      </c>
      <c r="C226" s="265"/>
      <c r="D226" s="278">
        <f>(C226-B226)/B226</f>
        <v>-1</v>
      </c>
      <c r="E226" s="162"/>
    </row>
    <row r="227" spans="1:5" s="147" customFormat="1" ht="15" customHeight="1">
      <c r="A227" s="280" t="s">
        <v>165</v>
      </c>
      <c r="B227" s="265"/>
      <c r="C227" s="265"/>
      <c r="D227" s="278"/>
      <c r="E227" s="162"/>
    </row>
    <row r="228" spans="1:5" s="147" customFormat="1" ht="15" customHeight="1">
      <c r="A228" s="280" t="s">
        <v>166</v>
      </c>
      <c r="B228" s="265"/>
      <c r="C228" s="265"/>
      <c r="D228" s="278"/>
      <c r="E228" s="162"/>
    </row>
    <row r="229" spans="1:5" s="147" customFormat="1" ht="15" customHeight="1">
      <c r="A229" s="280" t="s">
        <v>85</v>
      </c>
      <c r="B229" s="265"/>
      <c r="C229" s="265"/>
      <c r="D229" s="278"/>
      <c r="E229" s="162"/>
    </row>
    <row r="230" spans="1:5" s="147" customFormat="1" ht="15" customHeight="1">
      <c r="A230" s="280" t="s">
        <v>167</v>
      </c>
      <c r="B230" s="265"/>
      <c r="C230" s="265"/>
      <c r="D230" s="278"/>
      <c r="E230" s="162"/>
    </row>
    <row r="231" spans="1:5" s="147" customFormat="1" ht="15" customHeight="1">
      <c r="A231" s="280" t="s">
        <v>168</v>
      </c>
      <c r="B231" s="265">
        <v>15</v>
      </c>
      <c r="C231" s="265"/>
      <c r="D231" s="278">
        <f>(C231-B231)/B231</f>
        <v>-1</v>
      </c>
      <c r="E231" s="162"/>
    </row>
    <row r="232" spans="1:5" s="147" customFormat="1" ht="15" customHeight="1">
      <c r="A232" s="280" t="s">
        <v>169</v>
      </c>
      <c r="B232" s="265"/>
      <c r="C232" s="265"/>
      <c r="D232" s="278"/>
      <c r="E232" s="162"/>
    </row>
    <row r="233" spans="1:5" s="147" customFormat="1" ht="15" customHeight="1">
      <c r="A233" s="280" t="s">
        <v>170</v>
      </c>
      <c r="B233" s="265">
        <v>10</v>
      </c>
      <c r="C233" s="265"/>
      <c r="D233" s="278">
        <f>(C233-B233)/B233</f>
        <v>-1</v>
      </c>
      <c r="E233" s="162"/>
    </row>
    <row r="234" spans="1:5" s="147" customFormat="1" ht="15" customHeight="1">
      <c r="A234" s="280" t="s">
        <v>171</v>
      </c>
      <c r="B234" s="265"/>
      <c r="C234" s="265"/>
      <c r="D234" s="278"/>
      <c r="E234" s="162"/>
    </row>
    <row r="235" spans="1:5" s="147" customFormat="1" ht="15" customHeight="1">
      <c r="A235" s="280" t="s">
        <v>172</v>
      </c>
      <c r="B235" s="265">
        <v>65</v>
      </c>
      <c r="C235" s="265"/>
      <c r="D235" s="278">
        <f>(C235-B235)/B235</f>
        <v>-1</v>
      </c>
      <c r="E235" s="162"/>
    </row>
    <row r="236" spans="1:5" s="147" customFormat="1" ht="15" customHeight="1">
      <c r="A236" s="280" t="s">
        <v>52</v>
      </c>
      <c r="B236" s="265"/>
      <c r="C236" s="265">
        <v>207</v>
      </c>
      <c r="D236" s="278"/>
      <c r="E236" s="162"/>
    </row>
    <row r="237" spans="1:5" s="147" customFormat="1" ht="15" customHeight="1">
      <c r="A237" s="280" t="s">
        <v>173</v>
      </c>
      <c r="B237" s="265">
        <v>52</v>
      </c>
      <c r="C237" s="265">
        <v>53</v>
      </c>
      <c r="D237" s="278">
        <f>(C237-B237)/B237</f>
        <v>0.019230769230769232</v>
      </c>
      <c r="E237" s="162"/>
    </row>
    <row r="238" spans="1:5" s="147" customFormat="1" ht="15" customHeight="1">
      <c r="A238" s="280" t="s">
        <v>174</v>
      </c>
      <c r="B238" s="265">
        <f>SUM(B239:B240)</f>
        <v>571</v>
      </c>
      <c r="C238" s="265">
        <f>SUM(C239:C240)</f>
        <v>449</v>
      </c>
      <c r="D238" s="278">
        <f>(C238-B238)/B238</f>
        <v>-0.2136602451838879</v>
      </c>
      <c r="E238" s="162"/>
    </row>
    <row r="239" spans="1:5" s="147" customFormat="1" ht="15" customHeight="1">
      <c r="A239" s="280" t="s">
        <v>175</v>
      </c>
      <c r="B239" s="265">
        <v>0</v>
      </c>
      <c r="C239" s="265"/>
      <c r="D239" s="278"/>
      <c r="E239" s="162"/>
    </row>
    <row r="240" spans="1:5" s="147" customFormat="1" ht="15" customHeight="1">
      <c r="A240" s="280" t="s">
        <v>176</v>
      </c>
      <c r="B240" s="265">
        <v>571</v>
      </c>
      <c r="C240" s="265">
        <v>449</v>
      </c>
      <c r="D240" s="278">
        <f>(C240-B240)/B240</f>
        <v>-0.2136602451838879</v>
      </c>
      <c r="E240" s="162"/>
    </row>
    <row r="241" spans="1:5" s="147" customFormat="1" ht="15" customHeight="1">
      <c r="A241" s="280" t="s">
        <v>177</v>
      </c>
      <c r="B241" s="265">
        <v>0</v>
      </c>
      <c r="C241" s="265"/>
      <c r="D241" s="278"/>
      <c r="E241" s="162"/>
    </row>
    <row r="242" spans="1:5" s="147" customFormat="1" ht="15" customHeight="1">
      <c r="A242" s="280" t="s">
        <v>178</v>
      </c>
      <c r="B242" s="265">
        <v>0</v>
      </c>
      <c r="C242" s="265"/>
      <c r="D242" s="278"/>
      <c r="E242" s="162"/>
    </row>
    <row r="243" spans="1:5" s="147" customFormat="1" ht="15" customHeight="1">
      <c r="A243" s="280" t="s">
        <v>43</v>
      </c>
      <c r="B243" s="265">
        <v>0</v>
      </c>
      <c r="C243" s="265"/>
      <c r="D243" s="278"/>
      <c r="E243" s="162"/>
    </row>
    <row r="244" spans="1:5" s="147" customFormat="1" ht="15" customHeight="1">
      <c r="A244" s="280" t="s">
        <v>179</v>
      </c>
      <c r="B244" s="265">
        <v>0</v>
      </c>
      <c r="C244" s="265"/>
      <c r="D244" s="278"/>
      <c r="E244" s="162"/>
    </row>
    <row r="245" spans="1:5" s="147" customFormat="1" ht="15" customHeight="1">
      <c r="A245" s="280" t="s">
        <v>180</v>
      </c>
      <c r="B245" s="265">
        <v>0</v>
      </c>
      <c r="C245" s="265"/>
      <c r="D245" s="278"/>
      <c r="E245" s="162"/>
    </row>
    <row r="246" spans="1:5" s="147" customFormat="1" ht="15" customHeight="1">
      <c r="A246" s="280" t="s">
        <v>181</v>
      </c>
      <c r="B246" s="265">
        <v>0</v>
      </c>
      <c r="C246" s="265"/>
      <c r="D246" s="278"/>
      <c r="E246" s="162"/>
    </row>
    <row r="247" spans="1:5" s="147" customFormat="1" ht="15" customHeight="1">
      <c r="A247" s="280" t="s">
        <v>182</v>
      </c>
      <c r="B247" s="265">
        <v>0</v>
      </c>
      <c r="C247" s="265"/>
      <c r="D247" s="278"/>
      <c r="E247" s="162"/>
    </row>
    <row r="248" spans="1:5" s="147" customFormat="1" ht="15" customHeight="1">
      <c r="A248" s="280" t="s">
        <v>183</v>
      </c>
      <c r="B248" s="265">
        <v>0</v>
      </c>
      <c r="C248" s="265"/>
      <c r="D248" s="278"/>
      <c r="E248" s="162"/>
    </row>
    <row r="249" spans="1:5" s="147" customFormat="1" ht="15" customHeight="1">
      <c r="A249" s="280" t="s">
        <v>184</v>
      </c>
      <c r="B249" s="265">
        <v>0</v>
      </c>
      <c r="C249" s="265"/>
      <c r="D249" s="278"/>
      <c r="E249" s="162"/>
    </row>
    <row r="250" spans="1:5" s="147" customFormat="1" ht="15" customHeight="1">
      <c r="A250" s="280" t="s">
        <v>185</v>
      </c>
      <c r="B250" s="265">
        <v>0</v>
      </c>
      <c r="C250" s="265"/>
      <c r="D250" s="278"/>
      <c r="E250" s="162"/>
    </row>
    <row r="251" spans="1:5" s="266" customFormat="1" ht="15" customHeight="1">
      <c r="A251" s="280" t="s">
        <v>186</v>
      </c>
      <c r="B251" s="265">
        <v>0</v>
      </c>
      <c r="C251" s="265"/>
      <c r="D251" s="278"/>
      <c r="E251" s="281"/>
    </row>
    <row r="252" spans="1:5" s="147" customFormat="1" ht="15" customHeight="1">
      <c r="A252" s="280" t="s">
        <v>187</v>
      </c>
      <c r="B252" s="265">
        <v>0</v>
      </c>
      <c r="C252" s="265"/>
      <c r="D252" s="278"/>
      <c r="E252" s="162"/>
    </row>
    <row r="253" spans="1:5" s="147" customFormat="1" ht="15" customHeight="1">
      <c r="A253" s="280" t="s">
        <v>188</v>
      </c>
      <c r="B253" s="265">
        <v>0</v>
      </c>
      <c r="C253" s="265"/>
      <c r="D253" s="278"/>
      <c r="E253" s="162"/>
    </row>
    <row r="254" spans="1:5" s="147" customFormat="1" ht="15" customHeight="1">
      <c r="A254" s="280" t="s">
        <v>189</v>
      </c>
      <c r="B254" s="265">
        <v>0</v>
      </c>
      <c r="C254" s="265"/>
      <c r="D254" s="278"/>
      <c r="E254" s="162"/>
    </row>
    <row r="255" spans="1:5" s="147" customFormat="1" ht="15" customHeight="1">
      <c r="A255" s="280" t="s">
        <v>190</v>
      </c>
      <c r="B255" s="265">
        <v>0</v>
      </c>
      <c r="C255" s="265"/>
      <c r="D255" s="278"/>
      <c r="E255" s="162"/>
    </row>
    <row r="256" spans="1:5" s="147" customFormat="1" ht="15" customHeight="1">
      <c r="A256" s="280" t="s">
        <v>191</v>
      </c>
      <c r="B256" s="265">
        <v>0</v>
      </c>
      <c r="C256" s="265"/>
      <c r="D256" s="278"/>
      <c r="E256" s="162"/>
    </row>
    <row r="257" spans="1:5" s="147" customFormat="1" ht="15" customHeight="1">
      <c r="A257" s="280" t="s">
        <v>43</v>
      </c>
      <c r="B257" s="265">
        <v>0</v>
      </c>
      <c r="C257" s="265"/>
      <c r="D257" s="278"/>
      <c r="E257" s="162"/>
    </row>
    <row r="258" spans="1:5" s="147" customFormat="1" ht="15" customHeight="1">
      <c r="A258" s="280" t="s">
        <v>192</v>
      </c>
      <c r="B258" s="265">
        <v>0</v>
      </c>
      <c r="C258" s="265"/>
      <c r="D258" s="278"/>
      <c r="E258" s="162"/>
    </row>
    <row r="259" spans="1:5" s="147" customFormat="1" ht="15" customHeight="1">
      <c r="A259" s="280" t="s">
        <v>193</v>
      </c>
      <c r="B259" s="265">
        <v>0</v>
      </c>
      <c r="C259" s="265"/>
      <c r="D259" s="278"/>
      <c r="E259" s="162"/>
    </row>
    <row r="260" spans="1:5" s="147" customFormat="1" ht="15" customHeight="1">
      <c r="A260" s="280" t="s">
        <v>194</v>
      </c>
      <c r="B260" s="265">
        <f>B261+B263+B265+B267+B277</f>
        <v>704</v>
      </c>
      <c r="C260" s="265">
        <f>C261+C263+C265+C267+C277</f>
        <v>422</v>
      </c>
      <c r="D260" s="278">
        <f>(C260-B260)/B260</f>
        <v>-0.4005681818181818</v>
      </c>
      <c r="E260" s="162"/>
    </row>
    <row r="261" spans="1:5" s="147" customFormat="1" ht="15" customHeight="1">
      <c r="A261" s="280" t="s">
        <v>195</v>
      </c>
      <c r="B261" s="265">
        <v>0</v>
      </c>
      <c r="C261" s="265"/>
      <c r="D261" s="278"/>
      <c r="E261" s="162"/>
    </row>
    <row r="262" spans="1:5" s="147" customFormat="1" ht="15" customHeight="1">
      <c r="A262" s="280" t="s">
        <v>196</v>
      </c>
      <c r="B262" s="265">
        <v>0</v>
      </c>
      <c r="C262" s="265"/>
      <c r="D262" s="278"/>
      <c r="E262" s="162"/>
    </row>
    <row r="263" spans="1:5" s="147" customFormat="1" ht="15" customHeight="1">
      <c r="A263" s="280" t="s">
        <v>197</v>
      </c>
      <c r="B263" s="265">
        <v>0</v>
      </c>
      <c r="C263" s="265"/>
      <c r="D263" s="278"/>
      <c r="E263" s="162"/>
    </row>
    <row r="264" spans="1:5" s="147" customFormat="1" ht="15" customHeight="1">
      <c r="A264" s="280" t="s">
        <v>198</v>
      </c>
      <c r="B264" s="265">
        <v>0</v>
      </c>
      <c r="C264" s="265"/>
      <c r="D264" s="278"/>
      <c r="E264" s="162"/>
    </row>
    <row r="265" spans="1:5" s="147" customFormat="1" ht="15" customHeight="1">
      <c r="A265" s="280" t="s">
        <v>199</v>
      </c>
      <c r="B265" s="265">
        <v>0</v>
      </c>
      <c r="C265" s="265"/>
      <c r="D265" s="278"/>
      <c r="E265" s="162"/>
    </row>
    <row r="266" spans="1:5" s="147" customFormat="1" ht="15" customHeight="1">
      <c r="A266" s="280" t="s">
        <v>200</v>
      </c>
      <c r="B266" s="265">
        <v>0</v>
      </c>
      <c r="C266" s="265"/>
      <c r="D266" s="278"/>
      <c r="E266" s="162"/>
    </row>
    <row r="267" spans="1:5" s="147" customFormat="1" ht="15" customHeight="1">
      <c r="A267" s="280" t="s">
        <v>201</v>
      </c>
      <c r="B267" s="265">
        <f>SUM(B268:B276)</f>
        <v>211</v>
      </c>
      <c r="C267" s="265">
        <f>SUM(C268:C276)</f>
        <v>422</v>
      </c>
      <c r="D267" s="278">
        <f>(C267-B267)/B267</f>
        <v>1</v>
      </c>
      <c r="E267" s="162"/>
    </row>
    <row r="268" spans="1:5" s="147" customFormat="1" ht="15" customHeight="1">
      <c r="A268" s="280" t="s">
        <v>202</v>
      </c>
      <c r="B268" s="265">
        <v>20</v>
      </c>
      <c r="C268" s="265"/>
      <c r="D268" s="278">
        <f>(C268-B268)/B268</f>
        <v>-1</v>
      </c>
      <c r="E268" s="162"/>
    </row>
    <row r="269" spans="1:5" s="147" customFormat="1" ht="15" customHeight="1">
      <c r="A269" s="280" t="s">
        <v>203</v>
      </c>
      <c r="B269" s="265"/>
      <c r="C269" s="265"/>
      <c r="D269" s="278"/>
      <c r="E269" s="162"/>
    </row>
    <row r="270" spans="1:5" s="147" customFormat="1" ht="15" customHeight="1">
      <c r="A270" s="280" t="s">
        <v>204</v>
      </c>
      <c r="B270" s="265"/>
      <c r="C270" s="265">
        <v>337</v>
      </c>
      <c r="D270" s="278"/>
      <c r="E270" s="162"/>
    </row>
    <row r="271" spans="1:5" s="147" customFormat="1" ht="15" customHeight="1">
      <c r="A271" s="280" t="s">
        <v>205</v>
      </c>
      <c r="B271" s="265"/>
      <c r="C271" s="265"/>
      <c r="D271" s="278"/>
      <c r="E271" s="162"/>
    </row>
    <row r="272" spans="1:5" s="147" customFormat="1" ht="15" customHeight="1">
      <c r="A272" s="280" t="s">
        <v>206</v>
      </c>
      <c r="B272" s="265"/>
      <c r="C272" s="265"/>
      <c r="D272" s="278"/>
      <c r="E272" s="162"/>
    </row>
    <row r="273" spans="1:5" s="147" customFormat="1" ht="15" customHeight="1">
      <c r="A273" s="280" t="s">
        <v>207</v>
      </c>
      <c r="B273" s="265"/>
      <c r="C273" s="265"/>
      <c r="D273" s="278"/>
      <c r="E273" s="162"/>
    </row>
    <row r="274" spans="1:5" s="147" customFormat="1" ht="15" customHeight="1">
      <c r="A274" s="280" t="s">
        <v>208</v>
      </c>
      <c r="B274" s="265">
        <v>121</v>
      </c>
      <c r="C274" s="265">
        <v>85</v>
      </c>
      <c r="D274" s="278">
        <f>(C274-B274)/B274</f>
        <v>-0.2975206611570248</v>
      </c>
      <c r="E274" s="162"/>
    </row>
    <row r="275" spans="1:5" s="147" customFormat="1" ht="15" customHeight="1">
      <c r="A275" s="280" t="s">
        <v>209</v>
      </c>
      <c r="B275" s="265"/>
      <c r="C275" s="265"/>
      <c r="D275" s="278"/>
      <c r="E275" s="162"/>
    </row>
    <row r="276" spans="1:5" s="147" customFormat="1" ht="15" customHeight="1">
      <c r="A276" s="280" t="s">
        <v>210</v>
      </c>
      <c r="B276" s="265">
        <v>70</v>
      </c>
      <c r="C276" s="265"/>
      <c r="D276" s="278">
        <f>(C276-B276)/B276</f>
        <v>-1</v>
      </c>
      <c r="E276" s="162"/>
    </row>
    <row r="277" spans="1:5" s="147" customFormat="1" ht="15" customHeight="1">
      <c r="A277" s="280" t="s">
        <v>211</v>
      </c>
      <c r="B277" s="265">
        <f>B278</f>
        <v>493</v>
      </c>
      <c r="C277" s="265">
        <f>C278</f>
        <v>0</v>
      </c>
      <c r="D277" s="278">
        <f>(C277-B277)/B277</f>
        <v>-1</v>
      </c>
      <c r="E277" s="162"/>
    </row>
    <row r="278" spans="1:5" s="147" customFormat="1" ht="15" customHeight="1">
      <c r="A278" s="280" t="s">
        <v>212</v>
      </c>
      <c r="B278" s="265">
        <v>493</v>
      </c>
      <c r="C278" s="265"/>
      <c r="D278" s="278">
        <f>(C278-B278)/B278</f>
        <v>-1</v>
      </c>
      <c r="E278" s="162"/>
    </row>
    <row r="279" spans="1:5" s="147" customFormat="1" ht="15" customHeight="1">
      <c r="A279" s="280" t="s">
        <v>213</v>
      </c>
      <c r="B279" s="265">
        <f>B280+B283+B293+B300+B308+B317+B333+B335+B337+B339+B341</f>
        <v>6638</v>
      </c>
      <c r="C279" s="265">
        <f>C280+C283+C293+C300+C308+C317+C333+C335+C337+C339+C341</f>
        <v>6999</v>
      </c>
      <c r="D279" s="278">
        <f>(C279-B279)/B279</f>
        <v>0.05438385055739681</v>
      </c>
      <c r="E279" s="162"/>
    </row>
    <row r="280" spans="1:5" s="147" customFormat="1" ht="15" customHeight="1">
      <c r="A280" s="280" t="s">
        <v>214</v>
      </c>
      <c r="B280" s="265">
        <v>0</v>
      </c>
      <c r="C280" s="265"/>
      <c r="D280" s="278"/>
      <c r="E280" s="162"/>
    </row>
    <row r="281" spans="1:5" s="147" customFormat="1" ht="15" customHeight="1">
      <c r="A281" s="280" t="s">
        <v>215</v>
      </c>
      <c r="B281" s="265">
        <v>0</v>
      </c>
      <c r="C281" s="265"/>
      <c r="D281" s="278"/>
      <c r="E281" s="162"/>
    </row>
    <row r="282" spans="1:254" s="147" customFormat="1" ht="15" customHeight="1">
      <c r="A282" s="280" t="s">
        <v>216</v>
      </c>
      <c r="B282" s="265">
        <v>0</v>
      </c>
      <c r="C282" s="265"/>
      <c r="D282" s="278"/>
      <c r="E282" s="162"/>
      <c r="IT282" s="147">
        <f>SUM(A282:IS282)</f>
        <v>0</v>
      </c>
    </row>
    <row r="283" spans="1:5" s="147" customFormat="1" ht="15" customHeight="1">
      <c r="A283" s="280" t="s">
        <v>217</v>
      </c>
      <c r="B283" s="265">
        <f>SUM(B284:B292)</f>
        <v>4549</v>
      </c>
      <c r="C283" s="265">
        <f>SUM(C284:C292)</f>
        <v>4866</v>
      </c>
      <c r="D283" s="278">
        <f>(C283-B283)/B283</f>
        <v>0.06968564519674654</v>
      </c>
      <c r="E283" s="162"/>
    </row>
    <row r="284" spans="1:5" s="147" customFormat="1" ht="15" customHeight="1">
      <c r="A284" s="280" t="s">
        <v>43</v>
      </c>
      <c r="B284" s="265">
        <v>3141</v>
      </c>
      <c r="C284" s="265">
        <v>2846</v>
      </c>
      <c r="D284" s="278">
        <f>(C284-B284)/B284</f>
        <v>-0.09391913403374721</v>
      </c>
      <c r="E284" s="162"/>
    </row>
    <row r="285" spans="1:5" s="147" customFormat="1" ht="15" customHeight="1">
      <c r="A285" s="280" t="s">
        <v>44</v>
      </c>
      <c r="B285" s="265">
        <v>911</v>
      </c>
      <c r="C285" s="265">
        <v>1558</v>
      </c>
      <c r="D285" s="278">
        <f>(C285-B285)/B285</f>
        <v>0.7102085620197585</v>
      </c>
      <c r="E285" s="162"/>
    </row>
    <row r="286" spans="1:5" s="147" customFormat="1" ht="15" customHeight="1">
      <c r="A286" s="280" t="s">
        <v>45</v>
      </c>
      <c r="B286" s="265"/>
      <c r="C286" s="265"/>
      <c r="D286" s="278"/>
      <c r="E286" s="162"/>
    </row>
    <row r="287" spans="1:5" s="147" customFormat="1" ht="15" customHeight="1">
      <c r="A287" s="280" t="s">
        <v>85</v>
      </c>
      <c r="B287" s="265">
        <v>296</v>
      </c>
      <c r="C287" s="265">
        <v>216</v>
      </c>
      <c r="D287" s="278">
        <f>(C287-B287)/B287</f>
        <v>-0.2702702702702703</v>
      </c>
      <c r="E287" s="162"/>
    </row>
    <row r="288" spans="1:5" s="147" customFormat="1" ht="15" customHeight="1">
      <c r="A288" s="280" t="s">
        <v>218</v>
      </c>
      <c r="B288" s="265">
        <v>192</v>
      </c>
      <c r="C288" s="265">
        <v>191</v>
      </c>
      <c r="D288" s="278">
        <f>(C288-B288)/B288</f>
        <v>-0.005208333333333333</v>
      </c>
      <c r="E288" s="162"/>
    </row>
    <row r="289" spans="1:5" s="147" customFormat="1" ht="15" customHeight="1">
      <c r="A289" s="280" t="s">
        <v>219</v>
      </c>
      <c r="B289" s="265"/>
      <c r="C289" s="265"/>
      <c r="D289" s="278"/>
      <c r="E289" s="162"/>
    </row>
    <row r="290" spans="1:5" s="147" customFormat="1" ht="15" customHeight="1">
      <c r="A290" s="280" t="s">
        <v>220</v>
      </c>
      <c r="B290" s="265">
        <v>9</v>
      </c>
      <c r="C290" s="265">
        <v>9</v>
      </c>
      <c r="D290" s="278">
        <f>(C290-B290)/B290</f>
        <v>0</v>
      </c>
      <c r="E290" s="162"/>
    </row>
    <row r="291" spans="1:5" s="266" customFormat="1" ht="15" customHeight="1">
      <c r="A291" s="280" t="s">
        <v>52</v>
      </c>
      <c r="B291" s="265"/>
      <c r="C291" s="265">
        <v>46</v>
      </c>
      <c r="D291" s="278"/>
      <c r="E291" s="281"/>
    </row>
    <row r="292" spans="1:5" s="147" customFormat="1" ht="15" customHeight="1">
      <c r="A292" s="280" t="s">
        <v>221</v>
      </c>
      <c r="B292" s="265"/>
      <c r="C292" s="265"/>
      <c r="D292" s="278"/>
      <c r="E292" s="162"/>
    </row>
    <row r="293" spans="1:5" s="147" customFormat="1" ht="15" customHeight="1">
      <c r="A293" s="280" t="s">
        <v>222</v>
      </c>
      <c r="B293" s="265">
        <v>0</v>
      </c>
      <c r="C293" s="265"/>
      <c r="D293" s="278"/>
      <c r="E293" s="162"/>
    </row>
    <row r="294" spans="1:5" s="147" customFormat="1" ht="15" customHeight="1">
      <c r="A294" s="280" t="s">
        <v>43</v>
      </c>
      <c r="B294" s="265">
        <v>0</v>
      </c>
      <c r="C294" s="265"/>
      <c r="D294" s="278"/>
      <c r="E294" s="162"/>
    </row>
    <row r="295" spans="1:5" s="147" customFormat="1" ht="15" customHeight="1">
      <c r="A295" s="280" t="s">
        <v>44</v>
      </c>
      <c r="B295" s="265">
        <v>0</v>
      </c>
      <c r="C295" s="265"/>
      <c r="D295" s="278"/>
      <c r="E295" s="162"/>
    </row>
    <row r="296" spans="1:5" s="147" customFormat="1" ht="15" customHeight="1">
      <c r="A296" s="280" t="s">
        <v>45</v>
      </c>
      <c r="B296" s="265">
        <v>0</v>
      </c>
      <c r="C296" s="265"/>
      <c r="D296" s="278"/>
      <c r="E296" s="162"/>
    </row>
    <row r="297" spans="1:5" s="147" customFormat="1" ht="15" customHeight="1">
      <c r="A297" s="280" t="s">
        <v>223</v>
      </c>
      <c r="B297" s="265">
        <v>0</v>
      </c>
      <c r="C297" s="265"/>
      <c r="D297" s="278"/>
      <c r="E297" s="162"/>
    </row>
    <row r="298" spans="1:5" s="147" customFormat="1" ht="15" customHeight="1">
      <c r="A298" s="280" t="s">
        <v>52</v>
      </c>
      <c r="B298" s="265">
        <v>0</v>
      </c>
      <c r="C298" s="265"/>
      <c r="D298" s="278"/>
      <c r="E298" s="162"/>
    </row>
    <row r="299" spans="1:5" s="147" customFormat="1" ht="15" customHeight="1">
      <c r="A299" s="280" t="s">
        <v>224</v>
      </c>
      <c r="B299" s="265">
        <v>0</v>
      </c>
      <c r="C299" s="265"/>
      <c r="D299" s="278"/>
      <c r="E299" s="162"/>
    </row>
    <row r="300" spans="1:5" s="147" customFormat="1" ht="15" customHeight="1">
      <c r="A300" s="280" t="s">
        <v>225</v>
      </c>
      <c r="B300" s="265">
        <f>SUM(B301:B307)</f>
        <v>473</v>
      </c>
      <c r="C300" s="265">
        <f>SUM(C301:C307)</f>
        <v>470</v>
      </c>
      <c r="D300" s="278">
        <f>(C300-B300)/B300</f>
        <v>-0.006342494714587738</v>
      </c>
      <c r="E300" s="162"/>
    </row>
    <row r="301" spans="1:5" s="147" customFormat="1" ht="15" customHeight="1">
      <c r="A301" s="280" t="s">
        <v>43</v>
      </c>
      <c r="B301" s="265">
        <v>322</v>
      </c>
      <c r="C301" s="265">
        <v>291</v>
      </c>
      <c r="D301" s="278">
        <f>(C301-B301)/B301</f>
        <v>-0.09627329192546584</v>
      </c>
      <c r="E301" s="162"/>
    </row>
    <row r="302" spans="1:5" s="147" customFormat="1" ht="15" customHeight="1">
      <c r="A302" s="280" t="s">
        <v>44</v>
      </c>
      <c r="B302" s="265">
        <v>151</v>
      </c>
      <c r="C302" s="265">
        <v>142</v>
      </c>
      <c r="D302" s="278">
        <f>(C302-B302)/B302</f>
        <v>-0.059602649006622516</v>
      </c>
      <c r="E302" s="162"/>
    </row>
    <row r="303" spans="1:5" s="147" customFormat="1" ht="15" customHeight="1">
      <c r="A303" s="280" t="s">
        <v>45</v>
      </c>
      <c r="B303" s="265"/>
      <c r="C303" s="265">
        <v>37</v>
      </c>
      <c r="D303" s="278"/>
      <c r="E303" s="162"/>
    </row>
    <row r="304" spans="1:5" s="147" customFormat="1" ht="15" customHeight="1">
      <c r="A304" s="280" t="s">
        <v>226</v>
      </c>
      <c r="B304" s="265"/>
      <c r="C304" s="265"/>
      <c r="D304" s="278"/>
      <c r="E304" s="162"/>
    </row>
    <row r="305" spans="1:5" s="147" customFormat="1" ht="15" customHeight="1">
      <c r="A305" s="280" t="s">
        <v>227</v>
      </c>
      <c r="B305" s="265"/>
      <c r="C305" s="265"/>
      <c r="D305" s="278"/>
      <c r="E305" s="162"/>
    </row>
    <row r="306" spans="1:5" s="147" customFormat="1" ht="15" customHeight="1">
      <c r="A306" s="280" t="s">
        <v>52</v>
      </c>
      <c r="B306" s="265"/>
      <c r="C306" s="265"/>
      <c r="D306" s="278"/>
      <c r="E306" s="162"/>
    </row>
    <row r="307" spans="1:5" s="147" customFormat="1" ht="15" customHeight="1">
      <c r="A307" s="280" t="s">
        <v>228</v>
      </c>
      <c r="B307" s="265"/>
      <c r="C307" s="265"/>
      <c r="D307" s="278"/>
      <c r="E307" s="162"/>
    </row>
    <row r="308" spans="1:5" s="147" customFormat="1" ht="15" customHeight="1">
      <c r="A308" s="280" t="s">
        <v>229</v>
      </c>
      <c r="B308" s="265">
        <f>SUM(B309:B316)</f>
        <v>908</v>
      </c>
      <c r="C308" s="265">
        <f>SUM(C309:C316)</f>
        <v>952</v>
      </c>
      <c r="D308" s="278">
        <f>(C308-B308)/B308</f>
        <v>0.048458149779735685</v>
      </c>
      <c r="E308" s="162"/>
    </row>
    <row r="309" spans="1:5" s="147" customFormat="1" ht="15" customHeight="1">
      <c r="A309" s="280" t="s">
        <v>43</v>
      </c>
      <c r="B309" s="265">
        <v>596</v>
      </c>
      <c r="C309" s="265">
        <v>648</v>
      </c>
      <c r="D309" s="278">
        <f>(C309-B309)/B309</f>
        <v>0.087248322147651</v>
      </c>
      <c r="E309" s="162"/>
    </row>
    <row r="310" spans="1:5" s="147" customFormat="1" ht="15" customHeight="1">
      <c r="A310" s="280" t="s">
        <v>44</v>
      </c>
      <c r="B310" s="265">
        <v>257</v>
      </c>
      <c r="C310" s="265">
        <v>79</v>
      </c>
      <c r="D310" s="278">
        <f>(C310-B310)/B310</f>
        <v>-0.6926070038910506</v>
      </c>
      <c r="E310" s="162"/>
    </row>
    <row r="311" spans="1:5" s="147" customFormat="1" ht="15" customHeight="1">
      <c r="A311" s="280" t="s">
        <v>45</v>
      </c>
      <c r="B311" s="265"/>
      <c r="C311" s="265">
        <v>36</v>
      </c>
      <c r="D311" s="278"/>
      <c r="E311" s="162"/>
    </row>
    <row r="312" spans="1:5" s="147" customFormat="1" ht="15" customHeight="1">
      <c r="A312" s="280" t="s">
        <v>230</v>
      </c>
      <c r="B312" s="265">
        <v>45</v>
      </c>
      <c r="C312" s="265">
        <v>183</v>
      </c>
      <c r="D312" s="278">
        <f>(C312-B312)/B312</f>
        <v>3.066666666666667</v>
      </c>
      <c r="E312" s="162"/>
    </row>
    <row r="313" spans="1:5" s="147" customFormat="1" ht="15" customHeight="1">
      <c r="A313" s="280" t="s">
        <v>231</v>
      </c>
      <c r="B313" s="265">
        <v>10</v>
      </c>
      <c r="C313" s="265">
        <v>6</v>
      </c>
      <c r="D313" s="278">
        <f>(C313-B313)/B313</f>
        <v>-0.4</v>
      </c>
      <c r="E313" s="162"/>
    </row>
    <row r="314" spans="1:5" s="147" customFormat="1" ht="15" customHeight="1">
      <c r="A314" s="280" t="s">
        <v>232</v>
      </c>
      <c r="B314" s="265"/>
      <c r="C314" s="265"/>
      <c r="D314" s="278"/>
      <c r="E314" s="162"/>
    </row>
    <row r="315" spans="1:5" s="147" customFormat="1" ht="15" customHeight="1">
      <c r="A315" s="280" t="s">
        <v>52</v>
      </c>
      <c r="B315" s="265"/>
      <c r="C315" s="265"/>
      <c r="D315" s="278"/>
      <c r="E315" s="162"/>
    </row>
    <row r="316" spans="1:5" s="147" customFormat="1" ht="15" customHeight="1">
      <c r="A316" s="280" t="s">
        <v>233</v>
      </c>
      <c r="B316" s="265"/>
      <c r="C316" s="265"/>
      <c r="D316" s="278"/>
      <c r="E316" s="162"/>
    </row>
    <row r="317" spans="1:5" s="147" customFormat="1" ht="15" customHeight="1">
      <c r="A317" s="280" t="s">
        <v>234</v>
      </c>
      <c r="B317" s="265">
        <f>SUM(B318:B332)</f>
        <v>708</v>
      </c>
      <c r="C317" s="265">
        <f>SUM(C318:C332)</f>
        <v>711</v>
      </c>
      <c r="D317" s="278">
        <f>(C317-B317)/B317</f>
        <v>0.00423728813559322</v>
      </c>
      <c r="E317" s="162"/>
    </row>
    <row r="318" spans="1:5" s="147" customFormat="1" ht="15" customHeight="1">
      <c r="A318" s="280" t="s">
        <v>43</v>
      </c>
      <c r="B318" s="265">
        <v>589</v>
      </c>
      <c r="C318" s="265">
        <v>447</v>
      </c>
      <c r="D318" s="278">
        <f>(C318-B318)/B318</f>
        <v>-0.24108658743633277</v>
      </c>
      <c r="E318" s="162"/>
    </row>
    <row r="319" spans="1:5" s="147" customFormat="1" ht="15" customHeight="1">
      <c r="A319" s="280" t="s">
        <v>44</v>
      </c>
      <c r="B319" s="265">
        <v>88</v>
      </c>
      <c r="C319" s="265">
        <v>4</v>
      </c>
      <c r="D319" s="278">
        <f>(C319-B319)/B319</f>
        <v>-0.9545454545454546</v>
      </c>
      <c r="E319" s="162"/>
    </row>
    <row r="320" spans="1:5" s="147" customFormat="1" ht="15" customHeight="1">
      <c r="A320" s="280" t="s">
        <v>45</v>
      </c>
      <c r="B320" s="265"/>
      <c r="C320" s="265"/>
      <c r="D320" s="278"/>
      <c r="E320" s="162"/>
    </row>
    <row r="321" spans="1:5" s="147" customFormat="1" ht="15" customHeight="1">
      <c r="A321" s="280" t="s">
        <v>235</v>
      </c>
      <c r="B321" s="265">
        <v>5</v>
      </c>
      <c r="C321" s="265">
        <v>18</v>
      </c>
      <c r="D321" s="278">
        <f>(C321-B321)/B321</f>
        <v>2.6</v>
      </c>
      <c r="E321" s="162"/>
    </row>
    <row r="322" spans="1:5" s="147" customFormat="1" ht="15" customHeight="1">
      <c r="A322" s="280" t="s">
        <v>236</v>
      </c>
      <c r="B322" s="265">
        <v>2</v>
      </c>
      <c r="C322" s="265">
        <v>16</v>
      </c>
      <c r="D322" s="278">
        <f>(C322-B322)/B322</f>
        <v>7</v>
      </c>
      <c r="E322" s="162"/>
    </row>
    <row r="323" spans="1:5" s="266" customFormat="1" ht="15" customHeight="1">
      <c r="A323" s="280" t="s">
        <v>237</v>
      </c>
      <c r="B323" s="265">
        <v>5</v>
      </c>
      <c r="C323" s="265">
        <v>12</v>
      </c>
      <c r="D323" s="278">
        <f>(C323-B323)/B323</f>
        <v>1.4</v>
      </c>
      <c r="E323" s="281"/>
    </row>
    <row r="324" spans="1:5" s="147" customFormat="1" ht="15" customHeight="1">
      <c r="A324" s="280" t="s">
        <v>238</v>
      </c>
      <c r="B324" s="265"/>
      <c r="C324" s="265"/>
      <c r="D324" s="278"/>
      <c r="E324" s="162"/>
    </row>
    <row r="325" spans="1:5" s="147" customFormat="1" ht="15" customHeight="1">
      <c r="A325" s="280" t="s">
        <v>239</v>
      </c>
      <c r="B325" s="265"/>
      <c r="C325" s="265"/>
      <c r="D325" s="278"/>
      <c r="E325" s="162"/>
    </row>
    <row r="326" spans="1:5" s="147" customFormat="1" ht="15" customHeight="1">
      <c r="A326" s="280" t="s">
        <v>240</v>
      </c>
      <c r="B326" s="265"/>
      <c r="C326" s="265"/>
      <c r="D326" s="278"/>
      <c r="E326" s="162"/>
    </row>
    <row r="327" spans="1:5" s="147" customFormat="1" ht="15" customHeight="1">
      <c r="A327" s="280" t="s">
        <v>241</v>
      </c>
      <c r="B327" s="265">
        <v>6</v>
      </c>
      <c r="C327" s="265">
        <v>27</v>
      </c>
      <c r="D327" s="278">
        <f>(C327-B327)/B327</f>
        <v>3.5</v>
      </c>
      <c r="E327" s="162"/>
    </row>
    <row r="328" spans="1:5" s="147" customFormat="1" ht="15" customHeight="1">
      <c r="A328" s="280" t="s">
        <v>242</v>
      </c>
      <c r="B328" s="265"/>
      <c r="C328" s="265"/>
      <c r="D328" s="278"/>
      <c r="E328" s="162"/>
    </row>
    <row r="329" spans="1:5" s="147" customFormat="1" ht="15" customHeight="1">
      <c r="A329" s="280" t="s">
        <v>243</v>
      </c>
      <c r="B329" s="265">
        <v>13</v>
      </c>
      <c r="C329" s="265">
        <v>26</v>
      </c>
      <c r="D329" s="278">
        <f>(C329-B329)/B329</f>
        <v>1</v>
      </c>
      <c r="E329" s="162"/>
    </row>
    <row r="330" spans="1:5" s="147" customFormat="1" ht="15" customHeight="1">
      <c r="A330" s="280" t="s">
        <v>85</v>
      </c>
      <c r="B330" s="265"/>
      <c r="C330" s="265"/>
      <c r="D330" s="278"/>
      <c r="E330" s="162"/>
    </row>
    <row r="331" spans="1:5" s="147" customFormat="1" ht="15" customHeight="1">
      <c r="A331" s="280" t="s">
        <v>52</v>
      </c>
      <c r="B331" s="265"/>
      <c r="C331" s="265">
        <v>106</v>
      </c>
      <c r="D331" s="278"/>
      <c r="E331" s="162"/>
    </row>
    <row r="332" spans="1:5" s="147" customFormat="1" ht="15" customHeight="1">
      <c r="A332" s="280" t="s">
        <v>244</v>
      </c>
      <c r="B332" s="265"/>
      <c r="C332" s="265">
        <v>55</v>
      </c>
      <c r="D332" s="278"/>
      <c r="E332" s="162"/>
    </row>
    <row r="333" spans="1:5" s="147" customFormat="1" ht="15" customHeight="1">
      <c r="A333" s="280" t="s">
        <v>245</v>
      </c>
      <c r="B333" s="265">
        <v>0</v>
      </c>
      <c r="C333" s="265"/>
      <c r="D333" s="278"/>
      <c r="E333" s="162"/>
    </row>
    <row r="334" spans="1:5" s="147" customFormat="1" ht="15" customHeight="1">
      <c r="A334" s="280" t="s">
        <v>43</v>
      </c>
      <c r="B334" s="265">
        <v>0</v>
      </c>
      <c r="C334" s="265"/>
      <c r="D334" s="278"/>
      <c r="E334" s="162"/>
    </row>
    <row r="335" spans="1:5" s="147" customFormat="1" ht="15" customHeight="1">
      <c r="A335" s="280" t="s">
        <v>246</v>
      </c>
      <c r="B335" s="265">
        <v>0</v>
      </c>
      <c r="C335" s="265"/>
      <c r="D335" s="278"/>
      <c r="E335" s="162"/>
    </row>
    <row r="336" spans="1:5" s="147" customFormat="1" ht="15" customHeight="1">
      <c r="A336" s="280" t="s">
        <v>43</v>
      </c>
      <c r="B336" s="265">
        <v>0</v>
      </c>
      <c r="C336" s="265"/>
      <c r="D336" s="278"/>
      <c r="E336" s="162"/>
    </row>
    <row r="337" spans="1:5" s="147" customFormat="1" ht="15" customHeight="1">
      <c r="A337" s="280" t="s">
        <v>247</v>
      </c>
      <c r="B337" s="265">
        <v>0</v>
      </c>
      <c r="C337" s="265"/>
      <c r="D337" s="278"/>
      <c r="E337" s="162"/>
    </row>
    <row r="338" spans="1:5" s="147" customFormat="1" ht="15" customHeight="1">
      <c r="A338" s="280" t="s">
        <v>43</v>
      </c>
      <c r="B338" s="265">
        <v>0</v>
      </c>
      <c r="C338" s="265"/>
      <c r="D338" s="278"/>
      <c r="E338" s="162"/>
    </row>
    <row r="339" spans="1:5" s="147" customFormat="1" ht="15" customHeight="1">
      <c r="A339" s="280" t="s">
        <v>248</v>
      </c>
      <c r="B339" s="265">
        <v>0</v>
      </c>
      <c r="C339" s="265"/>
      <c r="D339" s="278"/>
      <c r="E339" s="162"/>
    </row>
    <row r="340" spans="1:5" s="147" customFormat="1" ht="15" customHeight="1">
      <c r="A340" s="280" t="s">
        <v>43</v>
      </c>
      <c r="B340" s="265">
        <v>0</v>
      </c>
      <c r="C340" s="265"/>
      <c r="D340" s="278"/>
      <c r="E340" s="162"/>
    </row>
    <row r="341" spans="1:5" s="147" customFormat="1" ht="15" customHeight="1">
      <c r="A341" s="280" t="s">
        <v>249</v>
      </c>
      <c r="B341" s="265">
        <v>0</v>
      </c>
      <c r="C341" s="265">
        <f>C342</f>
        <v>0</v>
      </c>
      <c r="D341" s="278"/>
      <c r="E341" s="162"/>
    </row>
    <row r="342" spans="1:5" s="147" customFormat="1" ht="15" customHeight="1">
      <c r="A342" s="280" t="s">
        <v>250</v>
      </c>
      <c r="B342" s="265">
        <v>0</v>
      </c>
      <c r="C342" s="265"/>
      <c r="D342" s="278"/>
      <c r="E342" s="162"/>
    </row>
    <row r="343" spans="1:5" s="147" customFormat="1" ht="15" customHeight="1">
      <c r="A343" s="280" t="s">
        <v>251</v>
      </c>
      <c r="B343" s="265">
        <f>B344+B349+B358+B365+B371+B375+B379+B383+B389+B396</f>
        <v>25485</v>
      </c>
      <c r="C343" s="265">
        <f>C344+C349+C358+C365+C371+C375+C379+C383+C389+C396</f>
        <v>31663</v>
      </c>
      <c r="D343" s="278">
        <f>(C343-B343)/B343</f>
        <v>0.24241710810280556</v>
      </c>
      <c r="E343" s="162"/>
    </row>
    <row r="344" spans="1:5" s="147" customFormat="1" ht="15" customHeight="1">
      <c r="A344" s="280" t="s">
        <v>252</v>
      </c>
      <c r="B344" s="265">
        <f>SUM(B345:B348)</f>
        <v>977</v>
      </c>
      <c r="C344" s="265">
        <f>SUM(C345:C348)</f>
        <v>551</v>
      </c>
      <c r="D344" s="278">
        <f>(C344-B344)/B344</f>
        <v>-0.436028659160696</v>
      </c>
      <c r="E344" s="162"/>
    </row>
    <row r="345" spans="1:5" s="147" customFormat="1" ht="15" customHeight="1">
      <c r="A345" s="280" t="s">
        <v>43</v>
      </c>
      <c r="B345" s="265">
        <v>465</v>
      </c>
      <c r="C345" s="265">
        <v>293</v>
      </c>
      <c r="D345" s="278">
        <f>(C345-B345)/B345</f>
        <v>-0.36989247311827955</v>
      </c>
      <c r="E345" s="162"/>
    </row>
    <row r="346" spans="1:5" s="147" customFormat="1" ht="15" customHeight="1">
      <c r="A346" s="280" t="s">
        <v>44</v>
      </c>
      <c r="B346" s="265">
        <v>133</v>
      </c>
      <c r="C346" s="265">
        <v>137</v>
      </c>
      <c r="D346" s="278">
        <f>(C346-B346)/B346</f>
        <v>0.03007518796992481</v>
      </c>
      <c r="E346" s="162"/>
    </row>
    <row r="347" spans="1:5" s="147" customFormat="1" ht="15" customHeight="1">
      <c r="A347" s="280" t="s">
        <v>45</v>
      </c>
      <c r="B347" s="265"/>
      <c r="C347" s="265">
        <v>37</v>
      </c>
      <c r="D347" s="278"/>
      <c r="E347" s="162"/>
    </row>
    <row r="348" spans="1:5" s="147" customFormat="1" ht="15" customHeight="1">
      <c r="A348" s="280" t="s">
        <v>253</v>
      </c>
      <c r="B348" s="265">
        <v>379</v>
      </c>
      <c r="C348" s="265">
        <v>84</v>
      </c>
      <c r="D348" s="278">
        <f aca="true" t="shared" si="1" ref="D348:D354">(C348-B348)/B348</f>
        <v>-0.7783641160949868</v>
      </c>
      <c r="E348" s="162"/>
    </row>
    <row r="349" spans="1:5" s="147" customFormat="1" ht="15" customHeight="1">
      <c r="A349" s="280" t="s">
        <v>254</v>
      </c>
      <c r="B349" s="265">
        <f>SUM(B350:B357)</f>
        <v>21970</v>
      </c>
      <c r="C349" s="265">
        <f>SUM(C350:C357)</f>
        <v>29792</v>
      </c>
      <c r="D349" s="278">
        <f t="shared" si="1"/>
        <v>0.3560309512972235</v>
      </c>
      <c r="E349" s="162"/>
    </row>
    <row r="350" spans="1:5" s="147" customFormat="1" ht="15" customHeight="1">
      <c r="A350" s="280" t="s">
        <v>255</v>
      </c>
      <c r="B350" s="265">
        <v>2263</v>
      </c>
      <c r="C350" s="265">
        <v>1610</v>
      </c>
      <c r="D350" s="278">
        <f t="shared" si="1"/>
        <v>-0.28855501546619533</v>
      </c>
      <c r="E350" s="162"/>
    </row>
    <row r="351" spans="1:5" s="147" customFormat="1" ht="15" customHeight="1">
      <c r="A351" s="280" t="s">
        <v>256</v>
      </c>
      <c r="B351" s="265">
        <v>13007</v>
      </c>
      <c r="C351" s="265">
        <v>19927</v>
      </c>
      <c r="D351" s="278">
        <f t="shared" si="1"/>
        <v>0.5320212193434305</v>
      </c>
      <c r="E351" s="162"/>
    </row>
    <row r="352" spans="1:5" s="147" customFormat="1" ht="15" customHeight="1">
      <c r="A352" s="280" t="s">
        <v>257</v>
      </c>
      <c r="B352" s="265">
        <v>3362</v>
      </c>
      <c r="C352" s="265">
        <v>4681</v>
      </c>
      <c r="D352" s="278">
        <f t="shared" si="1"/>
        <v>0.392325996430696</v>
      </c>
      <c r="E352" s="162"/>
    </row>
    <row r="353" spans="1:5" s="147" customFormat="1" ht="15" customHeight="1">
      <c r="A353" s="280" t="s">
        <v>258</v>
      </c>
      <c r="B353" s="265">
        <v>2057</v>
      </c>
      <c r="C353" s="265">
        <v>3574</v>
      </c>
      <c r="D353" s="278">
        <f t="shared" si="1"/>
        <v>0.737481769567331</v>
      </c>
      <c r="E353" s="162"/>
    </row>
    <row r="354" spans="1:5" s="147" customFormat="1" ht="15" customHeight="1">
      <c r="A354" s="280" t="s">
        <v>259</v>
      </c>
      <c r="B354" s="265">
        <v>29</v>
      </c>
      <c r="C354" s="265"/>
      <c r="D354" s="278">
        <f t="shared" si="1"/>
        <v>-1</v>
      </c>
      <c r="E354" s="162"/>
    </row>
    <row r="355" spans="1:5" s="147" customFormat="1" ht="15" customHeight="1">
      <c r="A355" s="280" t="s">
        <v>260</v>
      </c>
      <c r="B355" s="265"/>
      <c r="C355" s="265"/>
      <c r="D355" s="278"/>
      <c r="E355" s="162"/>
    </row>
    <row r="356" spans="1:5" s="147" customFormat="1" ht="15" customHeight="1">
      <c r="A356" s="280" t="s">
        <v>261</v>
      </c>
      <c r="B356" s="265"/>
      <c r="C356" s="265"/>
      <c r="D356" s="278"/>
      <c r="E356" s="162"/>
    </row>
    <row r="357" spans="1:5" s="147" customFormat="1" ht="15" customHeight="1">
      <c r="A357" s="280" t="s">
        <v>262</v>
      </c>
      <c r="B357" s="265">
        <v>1252</v>
      </c>
      <c r="C357" s="265"/>
      <c r="D357" s="278">
        <f>(C357-B357)/B357</f>
        <v>-1</v>
      </c>
      <c r="E357" s="162"/>
    </row>
    <row r="358" spans="1:5" s="147" customFormat="1" ht="15" customHeight="1">
      <c r="A358" s="280" t="s">
        <v>263</v>
      </c>
      <c r="B358" s="265">
        <f>SUM(B359:B364)</f>
        <v>407</v>
      </c>
      <c r="C358" s="265">
        <f>SUM(C359:C364)</f>
        <v>984</v>
      </c>
      <c r="D358" s="278">
        <f>(C358-B358)/B358</f>
        <v>1.4176904176904177</v>
      </c>
      <c r="E358" s="162"/>
    </row>
    <row r="359" spans="1:5" s="147" customFormat="1" ht="15" customHeight="1">
      <c r="A359" s="280" t="s">
        <v>264</v>
      </c>
      <c r="B359" s="265"/>
      <c r="C359" s="265"/>
      <c r="D359" s="278"/>
      <c r="E359" s="162"/>
    </row>
    <row r="360" spans="1:5" s="147" customFormat="1" ht="15" customHeight="1">
      <c r="A360" s="280" t="s">
        <v>265</v>
      </c>
      <c r="B360" s="265"/>
      <c r="C360" s="265"/>
      <c r="D360" s="278"/>
      <c r="E360" s="162"/>
    </row>
    <row r="361" spans="1:5" s="147" customFormat="1" ht="15" customHeight="1">
      <c r="A361" s="280" t="s">
        <v>266</v>
      </c>
      <c r="B361" s="265"/>
      <c r="C361" s="265"/>
      <c r="D361" s="278"/>
      <c r="E361" s="162"/>
    </row>
    <row r="362" spans="1:5" s="147" customFormat="1" ht="15" customHeight="1">
      <c r="A362" s="280" t="s">
        <v>267</v>
      </c>
      <c r="B362" s="265">
        <v>407</v>
      </c>
      <c r="C362" s="265">
        <v>984</v>
      </c>
      <c r="D362" s="278">
        <f>(C362-B362)/B362</f>
        <v>1.4176904176904177</v>
      </c>
      <c r="E362" s="162"/>
    </row>
    <row r="363" spans="1:5" s="147" customFormat="1" ht="15" customHeight="1">
      <c r="A363" s="280" t="s">
        <v>268</v>
      </c>
      <c r="B363" s="265"/>
      <c r="C363" s="265"/>
      <c r="D363" s="278"/>
      <c r="E363" s="162"/>
    </row>
    <row r="364" spans="1:5" s="147" customFormat="1" ht="15" customHeight="1">
      <c r="A364" s="280" t="s">
        <v>269</v>
      </c>
      <c r="B364" s="265"/>
      <c r="C364" s="265"/>
      <c r="D364" s="278"/>
      <c r="E364" s="162"/>
    </row>
    <row r="365" spans="1:5" s="147" customFormat="1" ht="15" customHeight="1">
      <c r="A365" s="280" t="s">
        <v>270</v>
      </c>
      <c r="B365" s="265">
        <v>0</v>
      </c>
      <c r="C365" s="265">
        <f>SUM(C366:C370)</f>
        <v>0</v>
      </c>
      <c r="D365" s="278"/>
      <c r="E365" s="162"/>
    </row>
    <row r="366" spans="1:5" s="147" customFormat="1" ht="15" customHeight="1">
      <c r="A366" s="280" t="s">
        <v>271</v>
      </c>
      <c r="B366" s="265">
        <v>0</v>
      </c>
      <c r="C366" s="265"/>
      <c r="D366" s="278"/>
      <c r="E366" s="162"/>
    </row>
    <row r="367" spans="1:5" s="147" customFormat="1" ht="15" customHeight="1">
      <c r="A367" s="280" t="s">
        <v>272</v>
      </c>
      <c r="B367" s="265">
        <v>0</v>
      </c>
      <c r="C367" s="265"/>
      <c r="D367" s="278"/>
      <c r="E367" s="162"/>
    </row>
    <row r="368" spans="1:5" s="147" customFormat="1" ht="15" customHeight="1">
      <c r="A368" s="280" t="s">
        <v>273</v>
      </c>
      <c r="B368" s="265">
        <v>0</v>
      </c>
      <c r="C368" s="265"/>
      <c r="D368" s="278"/>
      <c r="E368" s="162"/>
    </row>
    <row r="369" spans="1:5" s="147" customFormat="1" ht="15" customHeight="1">
      <c r="A369" s="280" t="s">
        <v>274</v>
      </c>
      <c r="B369" s="265">
        <v>0</v>
      </c>
      <c r="C369" s="265"/>
      <c r="D369" s="278"/>
      <c r="E369" s="162"/>
    </row>
    <row r="370" spans="1:5" s="147" customFormat="1" ht="15" customHeight="1">
      <c r="A370" s="280" t="s">
        <v>275</v>
      </c>
      <c r="B370" s="265">
        <v>0</v>
      </c>
      <c r="C370" s="265"/>
      <c r="D370" s="278"/>
      <c r="E370" s="162"/>
    </row>
    <row r="371" spans="1:5" s="147" customFormat="1" ht="15" customHeight="1">
      <c r="A371" s="280" t="s">
        <v>276</v>
      </c>
      <c r="B371" s="265">
        <f>SUM(B372:B374)</f>
        <v>0</v>
      </c>
      <c r="C371" s="265">
        <f>SUM(C372:C374)</f>
        <v>0</v>
      </c>
      <c r="D371" s="278"/>
      <c r="E371" s="162"/>
    </row>
    <row r="372" spans="1:5" s="147" customFormat="1" ht="15" customHeight="1">
      <c r="A372" s="280" t="s">
        <v>277</v>
      </c>
      <c r="B372" s="265">
        <v>0</v>
      </c>
      <c r="C372" s="265"/>
      <c r="D372" s="278"/>
      <c r="E372" s="162"/>
    </row>
    <row r="373" spans="1:5" s="147" customFormat="1" ht="15" customHeight="1">
      <c r="A373" s="280" t="s">
        <v>278</v>
      </c>
      <c r="B373" s="265">
        <v>0</v>
      </c>
      <c r="C373" s="265"/>
      <c r="D373" s="278"/>
      <c r="E373" s="162"/>
    </row>
    <row r="374" spans="1:5" s="147" customFormat="1" ht="15" customHeight="1">
      <c r="A374" s="280" t="s">
        <v>279</v>
      </c>
      <c r="B374" s="265"/>
      <c r="C374" s="265"/>
      <c r="D374" s="278"/>
      <c r="E374" s="162"/>
    </row>
    <row r="375" spans="1:5" s="147" customFormat="1" ht="15" customHeight="1">
      <c r="A375" s="280" t="s">
        <v>280</v>
      </c>
      <c r="B375" s="265">
        <v>0</v>
      </c>
      <c r="C375" s="265"/>
      <c r="D375" s="278"/>
      <c r="E375" s="162"/>
    </row>
    <row r="376" spans="1:5" s="147" customFormat="1" ht="15" customHeight="1">
      <c r="A376" s="280" t="s">
        <v>281</v>
      </c>
      <c r="B376" s="265">
        <v>0</v>
      </c>
      <c r="C376" s="265"/>
      <c r="D376" s="278"/>
      <c r="E376" s="162"/>
    </row>
    <row r="377" spans="1:5" s="147" customFormat="1" ht="15" customHeight="1">
      <c r="A377" s="280" t="s">
        <v>282</v>
      </c>
      <c r="B377" s="265">
        <v>0</v>
      </c>
      <c r="C377" s="265"/>
      <c r="D377" s="278"/>
      <c r="E377" s="162"/>
    </row>
    <row r="378" spans="1:5" s="147" customFormat="1" ht="15" customHeight="1">
      <c r="A378" s="280" t="s">
        <v>283</v>
      </c>
      <c r="B378" s="265">
        <v>0</v>
      </c>
      <c r="C378" s="265"/>
      <c r="D378" s="278"/>
      <c r="E378" s="162"/>
    </row>
    <row r="379" spans="1:5" s="147" customFormat="1" ht="15" customHeight="1">
      <c r="A379" s="280" t="s">
        <v>284</v>
      </c>
      <c r="B379" s="265">
        <f>SUM(B380:B382)</f>
        <v>611</v>
      </c>
      <c r="C379" s="265">
        <f>SUM(C380:C382)</f>
        <v>300</v>
      </c>
      <c r="D379" s="278">
        <f>(C379-B379)/B379</f>
        <v>-0.5090016366612111</v>
      </c>
      <c r="E379" s="162"/>
    </row>
    <row r="380" spans="1:5" s="147" customFormat="1" ht="15" customHeight="1">
      <c r="A380" s="280" t="s">
        <v>285</v>
      </c>
      <c r="B380" s="265">
        <v>611</v>
      </c>
      <c r="C380" s="265">
        <v>300</v>
      </c>
      <c r="D380" s="278">
        <f>(C380-B380)/B380</f>
        <v>-0.5090016366612111</v>
      </c>
      <c r="E380" s="162"/>
    </row>
    <row r="381" spans="1:5" s="147" customFormat="1" ht="15" customHeight="1">
      <c r="A381" s="280" t="s">
        <v>286</v>
      </c>
      <c r="B381" s="265"/>
      <c r="C381" s="265"/>
      <c r="D381" s="278"/>
      <c r="E381" s="162"/>
    </row>
    <row r="382" spans="1:5" s="147" customFormat="1" ht="15" customHeight="1">
      <c r="A382" s="280" t="s">
        <v>287</v>
      </c>
      <c r="B382" s="265"/>
      <c r="C382" s="265"/>
      <c r="D382" s="278"/>
      <c r="E382" s="162"/>
    </row>
    <row r="383" spans="1:5" s="147" customFormat="1" ht="15" customHeight="1">
      <c r="A383" s="280" t="s">
        <v>288</v>
      </c>
      <c r="B383" s="265">
        <f>SUM(B384:B388)</f>
        <v>0</v>
      </c>
      <c r="C383" s="265">
        <f>SUM(C384:C388)</f>
        <v>24</v>
      </c>
      <c r="D383" s="278"/>
      <c r="E383" s="162"/>
    </row>
    <row r="384" spans="1:5" s="147" customFormat="1" ht="15" customHeight="1">
      <c r="A384" s="280" t="s">
        <v>289</v>
      </c>
      <c r="B384" s="265"/>
      <c r="C384" s="265"/>
      <c r="D384" s="278"/>
      <c r="E384" s="162"/>
    </row>
    <row r="385" spans="1:5" s="147" customFormat="1" ht="15" customHeight="1">
      <c r="A385" s="280" t="s">
        <v>290</v>
      </c>
      <c r="B385" s="265"/>
      <c r="C385" s="265">
        <v>7</v>
      </c>
      <c r="D385" s="278"/>
      <c r="E385" s="162"/>
    </row>
    <row r="386" spans="1:5" s="147" customFormat="1" ht="15" customHeight="1">
      <c r="A386" s="280" t="s">
        <v>291</v>
      </c>
      <c r="B386" s="265"/>
      <c r="C386" s="265">
        <v>17</v>
      </c>
      <c r="D386" s="278"/>
      <c r="E386" s="162"/>
    </row>
    <row r="387" spans="1:5" s="147" customFormat="1" ht="15" customHeight="1">
      <c r="A387" s="280" t="s">
        <v>292</v>
      </c>
      <c r="B387" s="265"/>
      <c r="C387" s="265"/>
      <c r="D387" s="278"/>
      <c r="E387" s="162"/>
    </row>
    <row r="388" spans="1:5" s="147" customFormat="1" ht="15" customHeight="1">
      <c r="A388" s="280" t="s">
        <v>293</v>
      </c>
      <c r="B388" s="265"/>
      <c r="C388" s="265"/>
      <c r="D388" s="278"/>
      <c r="E388" s="162"/>
    </row>
    <row r="389" spans="1:5" s="147" customFormat="1" ht="15" customHeight="1">
      <c r="A389" s="280" t="s">
        <v>294</v>
      </c>
      <c r="B389" s="265">
        <v>0</v>
      </c>
      <c r="C389" s="265">
        <f>SUM(C390:C395)</f>
        <v>0</v>
      </c>
      <c r="D389" s="278"/>
      <c r="E389" s="162"/>
    </row>
    <row r="390" spans="1:5" s="147" customFormat="1" ht="15" customHeight="1">
      <c r="A390" s="280" t="s">
        <v>295</v>
      </c>
      <c r="B390" s="265">
        <v>0</v>
      </c>
      <c r="C390" s="265"/>
      <c r="D390" s="278"/>
      <c r="E390" s="162"/>
    </row>
    <row r="391" spans="1:5" s="147" customFormat="1" ht="15" customHeight="1">
      <c r="A391" s="280" t="s">
        <v>296</v>
      </c>
      <c r="B391" s="265">
        <v>0</v>
      </c>
      <c r="C391" s="265"/>
      <c r="D391" s="278"/>
      <c r="E391" s="162"/>
    </row>
    <row r="392" spans="1:5" s="147" customFormat="1" ht="15" customHeight="1">
      <c r="A392" s="280" t="s">
        <v>297</v>
      </c>
      <c r="B392" s="265">
        <v>0</v>
      </c>
      <c r="C392" s="265"/>
      <c r="D392" s="278"/>
      <c r="E392" s="162"/>
    </row>
    <row r="393" spans="1:5" s="147" customFormat="1" ht="15" customHeight="1">
      <c r="A393" s="280" t="s">
        <v>298</v>
      </c>
      <c r="B393" s="265">
        <v>0</v>
      </c>
      <c r="C393" s="265"/>
      <c r="D393" s="278"/>
      <c r="E393" s="162"/>
    </row>
    <row r="394" spans="1:5" s="147" customFormat="1" ht="15" customHeight="1">
      <c r="A394" s="280" t="s">
        <v>299</v>
      </c>
      <c r="B394" s="265">
        <v>0</v>
      </c>
      <c r="C394" s="265"/>
      <c r="D394" s="278"/>
      <c r="E394" s="162"/>
    </row>
    <row r="395" spans="1:5" s="147" customFormat="1" ht="15" customHeight="1">
      <c r="A395" s="280" t="s">
        <v>300</v>
      </c>
      <c r="B395" s="265">
        <v>0</v>
      </c>
      <c r="C395" s="265"/>
      <c r="D395" s="278"/>
      <c r="E395" s="162"/>
    </row>
    <row r="396" spans="1:5" s="147" customFormat="1" ht="15" customHeight="1">
      <c r="A396" s="280" t="s">
        <v>301</v>
      </c>
      <c r="B396" s="265">
        <f>B397</f>
        <v>1520</v>
      </c>
      <c r="C396" s="265">
        <f>C397</f>
        <v>12</v>
      </c>
      <c r="D396" s="278">
        <f>(C396-B396)/B396</f>
        <v>-0.9921052631578947</v>
      </c>
      <c r="E396" s="162"/>
    </row>
    <row r="397" spans="1:5" s="147" customFormat="1" ht="15" customHeight="1">
      <c r="A397" s="280" t="s">
        <v>302</v>
      </c>
      <c r="B397" s="265">
        <v>1520</v>
      </c>
      <c r="C397" s="265">
        <v>12</v>
      </c>
      <c r="D397" s="278">
        <f>(C397-B397)/B397</f>
        <v>-0.9921052631578947</v>
      </c>
      <c r="E397" s="162"/>
    </row>
    <row r="398" spans="1:5" s="147" customFormat="1" ht="15" customHeight="1">
      <c r="A398" s="280" t="s">
        <v>303</v>
      </c>
      <c r="B398" s="265">
        <f>B399+B436+B450+B404</f>
        <v>249</v>
      </c>
      <c r="C398" s="265">
        <f>C399+C436+C450+C404</f>
        <v>388</v>
      </c>
      <c r="D398" s="278">
        <f>(C398-B398)/B398</f>
        <v>0.5582329317269076</v>
      </c>
      <c r="E398" s="162"/>
    </row>
    <row r="399" spans="1:5" s="147" customFormat="1" ht="15" customHeight="1">
      <c r="A399" s="280" t="s">
        <v>304</v>
      </c>
      <c r="B399" s="265">
        <f>SUM(B400:B403)</f>
        <v>20</v>
      </c>
      <c r="C399" s="265">
        <f>SUM(C400:C403)</f>
        <v>55</v>
      </c>
      <c r="D399" s="278">
        <f>(C399-B399)/B399</f>
        <v>1.75</v>
      </c>
      <c r="E399" s="162"/>
    </row>
    <row r="400" spans="1:5" s="147" customFormat="1" ht="15" customHeight="1">
      <c r="A400" s="280" t="s">
        <v>43</v>
      </c>
      <c r="B400" s="265">
        <v>0</v>
      </c>
      <c r="C400" s="265">
        <v>49</v>
      </c>
      <c r="D400" s="278"/>
      <c r="E400" s="162"/>
    </row>
    <row r="401" spans="1:5" s="147" customFormat="1" ht="15" customHeight="1">
      <c r="A401" s="280" t="s">
        <v>44</v>
      </c>
      <c r="B401" s="265">
        <v>0</v>
      </c>
      <c r="C401" s="265"/>
      <c r="D401" s="278"/>
      <c r="E401" s="162"/>
    </row>
    <row r="402" spans="1:5" s="147" customFormat="1" ht="15" customHeight="1">
      <c r="A402" s="280" t="s">
        <v>45</v>
      </c>
      <c r="B402" s="265">
        <v>0</v>
      </c>
      <c r="C402" s="265">
        <v>6</v>
      </c>
      <c r="D402" s="278"/>
      <c r="E402" s="162"/>
    </row>
    <row r="403" spans="1:5" s="147" customFormat="1" ht="15" customHeight="1">
      <c r="A403" s="280" t="s">
        <v>305</v>
      </c>
      <c r="B403" s="265">
        <v>20</v>
      </c>
      <c r="C403" s="265"/>
      <c r="D403" s="278">
        <f>(C403-B403)/B403</f>
        <v>-1</v>
      </c>
      <c r="E403" s="162"/>
    </row>
    <row r="404" spans="1:5" s="147" customFormat="1" ht="15" customHeight="1">
      <c r="A404" s="280" t="s">
        <v>306</v>
      </c>
      <c r="B404" s="265">
        <f>SUM(B405:B413)</f>
        <v>0</v>
      </c>
      <c r="C404" s="265">
        <f>SUM(C405:C413)</f>
        <v>1</v>
      </c>
      <c r="D404" s="278"/>
      <c r="E404" s="162"/>
    </row>
    <row r="405" spans="1:5" s="147" customFormat="1" ht="15" customHeight="1">
      <c r="A405" s="280" t="s">
        <v>307</v>
      </c>
      <c r="B405" s="265">
        <v>0</v>
      </c>
      <c r="C405" s="265"/>
      <c r="D405" s="278"/>
      <c r="E405" s="162"/>
    </row>
    <row r="406" spans="1:5" s="147" customFormat="1" ht="15" customHeight="1">
      <c r="A406" s="280" t="s">
        <v>308</v>
      </c>
      <c r="B406" s="265">
        <v>0</v>
      </c>
      <c r="C406" s="265"/>
      <c r="D406" s="278"/>
      <c r="E406" s="162"/>
    </row>
    <row r="407" spans="1:5" s="147" customFormat="1" ht="15" customHeight="1">
      <c r="A407" s="280" t="s">
        <v>309</v>
      </c>
      <c r="B407" s="265">
        <v>0</v>
      </c>
      <c r="C407" s="265"/>
      <c r="D407" s="278"/>
      <c r="E407" s="162"/>
    </row>
    <row r="408" spans="1:5" s="147" customFormat="1" ht="15" customHeight="1">
      <c r="A408" s="280" t="s">
        <v>310</v>
      </c>
      <c r="B408" s="265">
        <v>0</v>
      </c>
      <c r="C408" s="265"/>
      <c r="D408" s="278"/>
      <c r="E408" s="162"/>
    </row>
    <row r="409" spans="1:5" s="147" customFormat="1" ht="15" customHeight="1">
      <c r="A409" s="280" t="s">
        <v>311</v>
      </c>
      <c r="B409" s="265">
        <v>0</v>
      </c>
      <c r="C409" s="265"/>
      <c r="D409" s="278"/>
      <c r="E409" s="162"/>
    </row>
    <row r="410" spans="1:5" s="147" customFormat="1" ht="15" customHeight="1">
      <c r="A410" s="280" t="s">
        <v>312</v>
      </c>
      <c r="B410" s="265">
        <v>0</v>
      </c>
      <c r="C410" s="265"/>
      <c r="D410" s="278"/>
      <c r="E410" s="162"/>
    </row>
    <row r="411" spans="1:5" s="147" customFormat="1" ht="15" customHeight="1">
      <c r="A411" s="280" t="s">
        <v>313</v>
      </c>
      <c r="B411" s="265">
        <v>0</v>
      </c>
      <c r="C411" s="265"/>
      <c r="D411" s="278"/>
      <c r="E411" s="162"/>
    </row>
    <row r="412" spans="1:5" s="147" customFormat="1" ht="15" customHeight="1">
      <c r="A412" s="280" t="s">
        <v>314</v>
      </c>
      <c r="B412" s="265"/>
      <c r="C412" s="265">
        <v>1</v>
      </c>
      <c r="D412" s="278"/>
      <c r="E412" s="162"/>
    </row>
    <row r="413" spans="1:5" s="147" customFormat="1" ht="15" customHeight="1">
      <c r="A413" s="280" t="s">
        <v>315</v>
      </c>
      <c r="B413" s="265">
        <v>0</v>
      </c>
      <c r="C413" s="265"/>
      <c r="D413" s="278"/>
      <c r="E413" s="162"/>
    </row>
    <row r="414" spans="1:5" s="147" customFormat="1" ht="15" customHeight="1">
      <c r="A414" s="280" t="s">
        <v>316</v>
      </c>
      <c r="B414" s="265">
        <v>0</v>
      </c>
      <c r="C414" s="265"/>
      <c r="D414" s="278"/>
      <c r="E414" s="162"/>
    </row>
    <row r="415" spans="1:5" s="147" customFormat="1" ht="15" customHeight="1">
      <c r="A415" s="280" t="s">
        <v>307</v>
      </c>
      <c r="B415" s="265">
        <v>0</v>
      </c>
      <c r="C415" s="265"/>
      <c r="D415" s="278"/>
      <c r="E415" s="162"/>
    </row>
    <row r="416" spans="1:5" s="147" customFormat="1" ht="15" customHeight="1">
      <c r="A416" s="280" t="s">
        <v>317</v>
      </c>
      <c r="B416" s="265">
        <v>0</v>
      </c>
      <c r="C416" s="265"/>
      <c r="D416" s="278"/>
      <c r="E416" s="162"/>
    </row>
    <row r="417" spans="1:5" s="147" customFormat="1" ht="15" customHeight="1">
      <c r="A417" s="280" t="s">
        <v>318</v>
      </c>
      <c r="B417" s="265">
        <v>0</v>
      </c>
      <c r="C417" s="265"/>
      <c r="D417" s="278"/>
      <c r="E417" s="162"/>
    </row>
    <row r="418" spans="1:5" s="147" customFormat="1" ht="15" customHeight="1">
      <c r="A418" s="280" t="s">
        <v>319</v>
      </c>
      <c r="B418" s="265">
        <v>0</v>
      </c>
      <c r="C418" s="265"/>
      <c r="D418" s="278"/>
      <c r="E418" s="162"/>
    </row>
    <row r="419" spans="1:5" s="147" customFormat="1" ht="15" customHeight="1">
      <c r="A419" s="280" t="s">
        <v>320</v>
      </c>
      <c r="B419" s="265">
        <v>0</v>
      </c>
      <c r="C419" s="265"/>
      <c r="D419" s="278"/>
      <c r="E419" s="162"/>
    </row>
    <row r="420" spans="1:5" s="147" customFormat="1" ht="15" customHeight="1">
      <c r="A420" s="280" t="s">
        <v>321</v>
      </c>
      <c r="B420" s="265">
        <v>0</v>
      </c>
      <c r="C420" s="265"/>
      <c r="D420" s="278"/>
      <c r="E420" s="162"/>
    </row>
    <row r="421" spans="1:5" s="147" customFormat="1" ht="15" customHeight="1">
      <c r="A421" s="280" t="s">
        <v>307</v>
      </c>
      <c r="B421" s="265">
        <v>0</v>
      </c>
      <c r="C421" s="265"/>
      <c r="D421" s="278"/>
      <c r="E421" s="162"/>
    </row>
    <row r="422" spans="1:5" s="147" customFormat="1" ht="15" customHeight="1">
      <c r="A422" s="280" t="s">
        <v>322</v>
      </c>
      <c r="B422" s="265">
        <v>0</v>
      </c>
      <c r="C422" s="265"/>
      <c r="D422" s="278"/>
      <c r="E422" s="162"/>
    </row>
    <row r="423" spans="1:5" s="147" customFormat="1" ht="15" customHeight="1">
      <c r="A423" s="280" t="s">
        <v>323</v>
      </c>
      <c r="B423" s="265">
        <v>0</v>
      </c>
      <c r="C423" s="265"/>
      <c r="D423" s="278"/>
      <c r="E423" s="162"/>
    </row>
    <row r="424" spans="1:5" s="147" customFormat="1" ht="15" customHeight="1">
      <c r="A424" s="280" t="s">
        <v>324</v>
      </c>
      <c r="B424" s="265">
        <v>0</v>
      </c>
      <c r="C424" s="265"/>
      <c r="D424" s="278"/>
      <c r="E424" s="162"/>
    </row>
    <row r="425" spans="1:5" s="147" customFormat="1" ht="15" customHeight="1">
      <c r="A425" s="280" t="s">
        <v>325</v>
      </c>
      <c r="B425" s="265">
        <v>0</v>
      </c>
      <c r="C425" s="265"/>
      <c r="D425" s="278"/>
      <c r="E425" s="162"/>
    </row>
    <row r="426" spans="1:5" s="147" customFormat="1" ht="15" customHeight="1">
      <c r="A426" s="280" t="s">
        <v>326</v>
      </c>
      <c r="B426" s="265">
        <v>0</v>
      </c>
      <c r="C426" s="265"/>
      <c r="D426" s="278"/>
      <c r="E426" s="162"/>
    </row>
    <row r="427" spans="1:5" s="147" customFormat="1" ht="15" customHeight="1">
      <c r="A427" s="280" t="s">
        <v>307</v>
      </c>
      <c r="B427" s="265">
        <v>0</v>
      </c>
      <c r="C427" s="265"/>
      <c r="D427" s="278"/>
      <c r="E427" s="162"/>
    </row>
    <row r="428" spans="1:5" s="147" customFormat="1" ht="15" customHeight="1">
      <c r="A428" s="280" t="s">
        <v>327</v>
      </c>
      <c r="B428" s="265">
        <v>0</v>
      </c>
      <c r="C428" s="265"/>
      <c r="D428" s="278"/>
      <c r="E428" s="162"/>
    </row>
    <row r="429" spans="1:5" s="147" customFormat="1" ht="15" customHeight="1">
      <c r="A429" s="280" t="s">
        <v>328</v>
      </c>
      <c r="B429" s="265">
        <v>0</v>
      </c>
      <c r="C429" s="265"/>
      <c r="D429" s="278"/>
      <c r="E429" s="162"/>
    </row>
    <row r="430" spans="1:5" s="147" customFormat="1" ht="15" customHeight="1">
      <c r="A430" s="280" t="s">
        <v>329</v>
      </c>
      <c r="B430" s="265">
        <v>0</v>
      </c>
      <c r="C430" s="265"/>
      <c r="D430" s="278"/>
      <c r="E430" s="162"/>
    </row>
    <row r="431" spans="1:5" s="147" customFormat="1" ht="15" customHeight="1">
      <c r="A431" s="280" t="s">
        <v>330</v>
      </c>
      <c r="B431" s="265">
        <v>0</v>
      </c>
      <c r="C431" s="265"/>
      <c r="D431" s="278"/>
      <c r="E431" s="162"/>
    </row>
    <row r="432" spans="1:5" s="147" customFormat="1" ht="15" customHeight="1">
      <c r="A432" s="280" t="s">
        <v>331</v>
      </c>
      <c r="B432" s="265">
        <v>0</v>
      </c>
      <c r="C432" s="265"/>
      <c r="D432" s="278"/>
      <c r="E432" s="162"/>
    </row>
    <row r="433" spans="1:5" s="147" customFormat="1" ht="15" customHeight="1">
      <c r="A433" s="280" t="s">
        <v>332</v>
      </c>
      <c r="B433" s="265">
        <v>0</v>
      </c>
      <c r="C433" s="265"/>
      <c r="D433" s="278"/>
      <c r="E433" s="162"/>
    </row>
    <row r="434" spans="1:5" s="147" customFormat="1" ht="15" customHeight="1">
      <c r="A434" s="280" t="s">
        <v>333</v>
      </c>
      <c r="B434" s="265">
        <v>0</v>
      </c>
      <c r="C434" s="265"/>
      <c r="D434" s="278"/>
      <c r="E434" s="162"/>
    </row>
    <row r="435" spans="1:5" s="147" customFormat="1" ht="15" customHeight="1">
      <c r="A435" s="280" t="s">
        <v>334</v>
      </c>
      <c r="B435" s="265">
        <v>0</v>
      </c>
      <c r="C435" s="265"/>
      <c r="D435" s="278"/>
      <c r="E435" s="162"/>
    </row>
    <row r="436" spans="1:5" s="266" customFormat="1" ht="15" customHeight="1">
      <c r="A436" s="280" t="s">
        <v>335</v>
      </c>
      <c r="B436" s="265">
        <f>SUM(B437:B442)</f>
        <v>109</v>
      </c>
      <c r="C436" s="265">
        <f>SUM(C437:C442)</f>
        <v>135</v>
      </c>
      <c r="D436" s="278">
        <f>(C436-B436)/B436</f>
        <v>0.23853211009174313</v>
      </c>
      <c r="E436" s="281"/>
    </row>
    <row r="437" spans="1:5" s="147" customFormat="1" ht="15" customHeight="1">
      <c r="A437" s="280" t="s">
        <v>307</v>
      </c>
      <c r="B437" s="265">
        <v>88</v>
      </c>
      <c r="C437" s="265">
        <v>97</v>
      </c>
      <c r="D437" s="278">
        <f>(C437-B437)/B437</f>
        <v>0.10227272727272728</v>
      </c>
      <c r="E437" s="162"/>
    </row>
    <row r="438" spans="1:5" s="147" customFormat="1" ht="15" customHeight="1">
      <c r="A438" s="280" t="s">
        <v>336</v>
      </c>
      <c r="B438" s="265">
        <v>5</v>
      </c>
      <c r="C438" s="265">
        <v>5</v>
      </c>
      <c r="D438" s="278">
        <f>(C438-B438)/B438</f>
        <v>0</v>
      </c>
      <c r="E438" s="162"/>
    </row>
    <row r="439" spans="1:5" s="147" customFormat="1" ht="15" customHeight="1">
      <c r="A439" s="280" t="s">
        <v>337</v>
      </c>
      <c r="B439" s="265"/>
      <c r="C439" s="265"/>
      <c r="D439" s="278"/>
      <c r="E439" s="162"/>
    </row>
    <row r="440" spans="1:5" s="147" customFormat="1" ht="15" customHeight="1">
      <c r="A440" s="280" t="s">
        <v>338</v>
      </c>
      <c r="B440" s="265"/>
      <c r="C440" s="265"/>
      <c r="D440" s="278"/>
      <c r="E440" s="162"/>
    </row>
    <row r="441" spans="1:5" s="147" customFormat="1" ht="15" customHeight="1">
      <c r="A441" s="280" t="s">
        <v>339</v>
      </c>
      <c r="B441" s="265"/>
      <c r="C441" s="265"/>
      <c r="D441" s="278"/>
      <c r="E441" s="162"/>
    </row>
    <row r="442" spans="1:5" s="147" customFormat="1" ht="15" customHeight="1">
      <c r="A442" s="280" t="s">
        <v>340</v>
      </c>
      <c r="B442" s="265">
        <v>16</v>
      </c>
      <c r="C442" s="265">
        <v>33</v>
      </c>
      <c r="D442" s="278">
        <f>(C442-B442)/B442</f>
        <v>1.0625</v>
      </c>
      <c r="E442" s="162"/>
    </row>
    <row r="443" spans="1:5" s="147" customFormat="1" ht="15" customHeight="1">
      <c r="A443" s="280" t="s">
        <v>341</v>
      </c>
      <c r="B443" s="265">
        <v>0</v>
      </c>
      <c r="C443" s="265"/>
      <c r="D443" s="278"/>
      <c r="E443" s="162"/>
    </row>
    <row r="444" spans="1:5" s="147" customFormat="1" ht="15" customHeight="1">
      <c r="A444" s="280" t="s">
        <v>342</v>
      </c>
      <c r="B444" s="265">
        <v>0</v>
      </c>
      <c r="C444" s="265"/>
      <c r="D444" s="278"/>
      <c r="E444" s="162"/>
    </row>
    <row r="445" spans="1:5" s="147" customFormat="1" ht="15" customHeight="1">
      <c r="A445" s="280" t="s">
        <v>343</v>
      </c>
      <c r="B445" s="265">
        <v>0</v>
      </c>
      <c r="C445" s="265"/>
      <c r="D445" s="278"/>
      <c r="E445" s="162"/>
    </row>
    <row r="446" spans="1:5" s="147" customFormat="1" ht="15" customHeight="1">
      <c r="A446" s="280" t="s">
        <v>344</v>
      </c>
      <c r="B446" s="265">
        <v>0</v>
      </c>
      <c r="C446" s="265"/>
      <c r="D446" s="278"/>
      <c r="E446" s="162"/>
    </row>
    <row r="447" spans="1:5" s="147" customFormat="1" ht="15" customHeight="1">
      <c r="A447" s="280" t="s">
        <v>345</v>
      </c>
      <c r="B447" s="265">
        <v>0</v>
      </c>
      <c r="C447" s="265"/>
      <c r="D447" s="278"/>
      <c r="E447" s="162"/>
    </row>
    <row r="448" spans="1:5" s="147" customFormat="1" ht="15" customHeight="1">
      <c r="A448" s="280" t="s">
        <v>346</v>
      </c>
      <c r="B448" s="265">
        <v>0</v>
      </c>
      <c r="C448" s="265"/>
      <c r="D448" s="278"/>
      <c r="E448" s="162"/>
    </row>
    <row r="449" spans="1:5" s="147" customFormat="1" ht="15" customHeight="1">
      <c r="A449" s="280" t="s">
        <v>347</v>
      </c>
      <c r="B449" s="265">
        <v>0</v>
      </c>
      <c r="C449" s="265"/>
      <c r="D449" s="278"/>
      <c r="E449" s="162"/>
    </row>
    <row r="450" spans="1:5" s="147" customFormat="1" ht="15" customHeight="1">
      <c r="A450" s="280" t="s">
        <v>348</v>
      </c>
      <c r="B450" s="265">
        <f>SUM(B451:B454)</f>
        <v>120</v>
      </c>
      <c r="C450" s="265">
        <f>SUM(C451:C454)</f>
        <v>197</v>
      </c>
      <c r="D450" s="278">
        <f>(C450-B450)/B450</f>
        <v>0.6416666666666667</v>
      </c>
      <c r="E450" s="162"/>
    </row>
    <row r="451" spans="1:5" s="147" customFormat="1" ht="15" customHeight="1">
      <c r="A451" s="280" t="s">
        <v>349</v>
      </c>
      <c r="B451" s="265">
        <v>0</v>
      </c>
      <c r="C451" s="265"/>
      <c r="D451" s="278"/>
      <c r="E451" s="162"/>
    </row>
    <row r="452" spans="1:5" s="147" customFormat="1" ht="15" customHeight="1">
      <c r="A452" s="280" t="s">
        <v>350</v>
      </c>
      <c r="B452" s="265">
        <v>0</v>
      </c>
      <c r="C452" s="265"/>
      <c r="D452" s="278"/>
      <c r="E452" s="162"/>
    </row>
    <row r="453" spans="1:5" s="147" customFormat="1" ht="15" customHeight="1">
      <c r="A453" s="280" t="s">
        <v>351</v>
      </c>
      <c r="B453" s="265">
        <v>0</v>
      </c>
      <c r="C453" s="265"/>
      <c r="D453" s="278"/>
      <c r="E453" s="162"/>
    </row>
    <row r="454" spans="1:5" s="147" customFormat="1" ht="15" customHeight="1">
      <c r="A454" s="280" t="s">
        <v>352</v>
      </c>
      <c r="B454" s="265">
        <v>120</v>
      </c>
      <c r="C454" s="265">
        <v>197</v>
      </c>
      <c r="D454" s="278">
        <f>(C454-B454)/B454</f>
        <v>0.6416666666666667</v>
      </c>
      <c r="E454" s="162"/>
    </row>
    <row r="455" spans="1:5" s="147" customFormat="1" ht="15" customHeight="1">
      <c r="A455" s="280" t="s">
        <v>353</v>
      </c>
      <c r="B455" s="265">
        <f>B456+B472+B480+B491+B500+B507</f>
        <v>3710</v>
      </c>
      <c r="C455" s="265">
        <f>C456+C472+C480+C491+C500+C507</f>
        <v>6038</v>
      </c>
      <c r="D455" s="278">
        <f>(C455-B455)/B455</f>
        <v>0.6274932614555256</v>
      </c>
      <c r="E455" s="162"/>
    </row>
    <row r="456" spans="1:5" s="147" customFormat="1" ht="15" customHeight="1">
      <c r="A456" s="280" t="s">
        <v>354</v>
      </c>
      <c r="B456" s="265">
        <f>SUM(B457:B471)</f>
        <v>3124</v>
      </c>
      <c r="C456" s="265">
        <f>SUM(C457:C471)</f>
        <v>2494</v>
      </c>
      <c r="D456" s="278">
        <f>(C456-B456)/B456</f>
        <v>-0.20166453265044815</v>
      </c>
      <c r="E456" s="162"/>
    </row>
    <row r="457" spans="1:5" s="147" customFormat="1" ht="15" customHeight="1">
      <c r="A457" s="280" t="s">
        <v>43</v>
      </c>
      <c r="B457" s="265">
        <v>743</v>
      </c>
      <c r="C457" s="265">
        <v>333</v>
      </c>
      <c r="D457" s="278">
        <f>(C457-B457)/B457</f>
        <v>-0.5518169582772544</v>
      </c>
      <c r="E457" s="162"/>
    </row>
    <row r="458" spans="1:5" s="147" customFormat="1" ht="15" customHeight="1">
      <c r="A458" s="280" t="s">
        <v>44</v>
      </c>
      <c r="B458" s="265">
        <v>7</v>
      </c>
      <c r="C458" s="265">
        <v>18</v>
      </c>
      <c r="D458" s="278">
        <f>(C458-B458)/B458</f>
        <v>1.5714285714285714</v>
      </c>
      <c r="E458" s="162"/>
    </row>
    <row r="459" spans="1:5" s="147" customFormat="1" ht="15" customHeight="1">
      <c r="A459" s="280" t="s">
        <v>45</v>
      </c>
      <c r="B459" s="265">
        <v>0</v>
      </c>
      <c r="C459" s="265">
        <v>531</v>
      </c>
      <c r="D459" s="278"/>
      <c r="E459" s="162"/>
    </row>
    <row r="460" spans="1:5" s="147" customFormat="1" ht="15" customHeight="1">
      <c r="A460" s="280" t="s">
        <v>355</v>
      </c>
      <c r="B460" s="265">
        <v>0</v>
      </c>
      <c r="C460" s="265"/>
      <c r="D460" s="278"/>
      <c r="E460" s="162"/>
    </row>
    <row r="461" spans="1:5" s="147" customFormat="1" ht="15" customHeight="1">
      <c r="A461" s="280" t="s">
        <v>356</v>
      </c>
      <c r="B461" s="265">
        <v>0</v>
      </c>
      <c r="C461" s="265"/>
      <c r="D461" s="278"/>
      <c r="E461" s="162"/>
    </row>
    <row r="462" spans="1:5" s="147" customFormat="1" ht="15" customHeight="1">
      <c r="A462" s="280" t="s">
        <v>357</v>
      </c>
      <c r="B462" s="265">
        <v>0</v>
      </c>
      <c r="C462" s="265"/>
      <c r="D462" s="278"/>
      <c r="E462" s="162"/>
    </row>
    <row r="463" spans="1:5" s="147" customFormat="1" ht="15" customHeight="1">
      <c r="A463" s="280" t="s">
        <v>358</v>
      </c>
      <c r="B463" s="265">
        <v>0</v>
      </c>
      <c r="C463" s="265"/>
      <c r="D463" s="278"/>
      <c r="E463" s="162"/>
    </row>
    <row r="464" spans="1:5" s="147" customFormat="1" ht="15" customHeight="1">
      <c r="A464" s="280" t="s">
        <v>359</v>
      </c>
      <c r="B464" s="265">
        <v>0</v>
      </c>
      <c r="C464" s="265"/>
      <c r="D464" s="278"/>
      <c r="E464" s="162"/>
    </row>
    <row r="465" spans="1:5" s="147" customFormat="1" ht="15" customHeight="1">
      <c r="A465" s="280" t="s">
        <v>360</v>
      </c>
      <c r="B465" s="265">
        <v>0</v>
      </c>
      <c r="C465" s="265"/>
      <c r="D465" s="278"/>
      <c r="E465" s="162"/>
    </row>
    <row r="466" spans="1:5" s="147" customFormat="1" ht="15" customHeight="1">
      <c r="A466" s="280" t="s">
        <v>361</v>
      </c>
      <c r="B466" s="265">
        <v>0</v>
      </c>
      <c r="C466" s="265"/>
      <c r="D466" s="278"/>
      <c r="E466" s="162"/>
    </row>
    <row r="467" spans="1:5" s="147" customFormat="1" ht="15" customHeight="1">
      <c r="A467" s="280" t="s">
        <v>362</v>
      </c>
      <c r="B467" s="265"/>
      <c r="C467" s="265">
        <v>2</v>
      </c>
      <c r="D467" s="278"/>
      <c r="E467" s="162"/>
    </row>
    <row r="468" spans="1:5" s="147" customFormat="1" ht="15" customHeight="1">
      <c r="A468" s="280" t="s">
        <v>363</v>
      </c>
      <c r="B468" s="265">
        <v>270</v>
      </c>
      <c r="C468" s="265"/>
      <c r="D468" s="278">
        <f>(C468-B468)/B468</f>
        <v>-1</v>
      </c>
      <c r="E468" s="162"/>
    </row>
    <row r="469" spans="1:5" s="147" customFormat="1" ht="15" customHeight="1">
      <c r="A469" s="280" t="s">
        <v>364</v>
      </c>
      <c r="B469" s="265">
        <v>200</v>
      </c>
      <c r="C469" s="265"/>
      <c r="D469" s="278">
        <f>(C469-B469)/B469</f>
        <v>-1</v>
      </c>
      <c r="E469" s="162"/>
    </row>
    <row r="470" spans="1:5" s="147" customFormat="1" ht="15" customHeight="1">
      <c r="A470" s="280" t="s">
        <v>365</v>
      </c>
      <c r="B470" s="265"/>
      <c r="C470" s="265"/>
      <c r="D470" s="278"/>
      <c r="E470" s="162"/>
    </row>
    <row r="471" spans="1:5" s="147" customFormat="1" ht="15" customHeight="1">
      <c r="A471" s="280" t="s">
        <v>366</v>
      </c>
      <c r="B471" s="265">
        <v>1904</v>
      </c>
      <c r="C471" s="265">
        <v>1610</v>
      </c>
      <c r="D471" s="278">
        <f>(C471-B471)/B471</f>
        <v>-0.15441176470588236</v>
      </c>
      <c r="E471" s="162"/>
    </row>
    <row r="472" spans="1:5" s="147" customFormat="1" ht="15" customHeight="1">
      <c r="A472" s="280" t="s">
        <v>367</v>
      </c>
      <c r="B472" s="265">
        <f>SUM(B473:B479)</f>
        <v>102</v>
      </c>
      <c r="C472" s="265">
        <f>SUM(C473:C479)</f>
        <v>100</v>
      </c>
      <c r="D472" s="278">
        <f>(C472-B472)/B472</f>
        <v>-0.0196078431372549</v>
      </c>
      <c r="E472" s="162"/>
    </row>
    <row r="473" spans="1:5" s="147" customFormat="1" ht="15" customHeight="1">
      <c r="A473" s="280" t="s">
        <v>43</v>
      </c>
      <c r="B473" s="265">
        <v>0</v>
      </c>
      <c r="C473" s="265"/>
      <c r="D473" s="278"/>
      <c r="E473" s="162"/>
    </row>
    <row r="474" spans="1:5" s="147" customFormat="1" ht="15" customHeight="1">
      <c r="A474" s="280" t="s">
        <v>44</v>
      </c>
      <c r="B474" s="265">
        <v>0</v>
      </c>
      <c r="C474" s="265"/>
      <c r="D474" s="278"/>
      <c r="E474" s="162"/>
    </row>
    <row r="475" spans="1:5" s="147" customFormat="1" ht="15" customHeight="1">
      <c r="A475" s="280" t="s">
        <v>45</v>
      </c>
      <c r="B475" s="265">
        <v>0</v>
      </c>
      <c r="C475" s="265"/>
      <c r="D475" s="278"/>
      <c r="E475" s="162"/>
    </row>
    <row r="476" spans="1:5" s="147" customFormat="1" ht="15" customHeight="1">
      <c r="A476" s="280" t="s">
        <v>368</v>
      </c>
      <c r="B476" s="265">
        <v>102</v>
      </c>
      <c r="C476" s="265">
        <v>100</v>
      </c>
      <c r="D476" s="278">
        <f>(C476-B476)/B476</f>
        <v>-0.0196078431372549</v>
      </c>
      <c r="E476" s="162"/>
    </row>
    <row r="477" spans="1:5" s="147" customFormat="1" ht="15" customHeight="1">
      <c r="A477" s="280" t="s">
        <v>369</v>
      </c>
      <c r="B477" s="265">
        <v>0</v>
      </c>
      <c r="C477" s="265"/>
      <c r="D477" s="278"/>
      <c r="E477" s="162"/>
    </row>
    <row r="478" spans="1:5" s="147" customFormat="1" ht="15" customHeight="1">
      <c r="A478" s="280" t="s">
        <v>370</v>
      </c>
      <c r="B478" s="265">
        <v>0</v>
      </c>
      <c r="C478" s="265"/>
      <c r="D478" s="278"/>
      <c r="E478" s="162"/>
    </row>
    <row r="479" spans="1:5" s="147" customFormat="1" ht="15" customHeight="1">
      <c r="A479" s="280" t="s">
        <v>371</v>
      </c>
      <c r="B479" s="265">
        <v>0</v>
      </c>
      <c r="C479" s="265"/>
      <c r="D479" s="278"/>
      <c r="E479" s="162"/>
    </row>
    <row r="480" spans="1:5" s="147" customFormat="1" ht="15" customHeight="1">
      <c r="A480" s="280" t="s">
        <v>372</v>
      </c>
      <c r="B480" s="265">
        <f>SUM(B481:B490)</f>
        <v>107</v>
      </c>
      <c r="C480" s="265">
        <f>SUM(C481:C490)</f>
        <v>173</v>
      </c>
      <c r="D480" s="278">
        <f>(C480-B480)/B480</f>
        <v>0.616822429906542</v>
      </c>
      <c r="E480" s="162"/>
    </row>
    <row r="481" spans="1:5" s="147" customFormat="1" ht="15" customHeight="1">
      <c r="A481" s="280" t="s">
        <v>43</v>
      </c>
      <c r="B481" s="265">
        <v>71</v>
      </c>
      <c r="C481" s="265">
        <v>0</v>
      </c>
      <c r="D481" s="278">
        <f>(C481-B481)/B481</f>
        <v>-1</v>
      </c>
      <c r="E481" s="162"/>
    </row>
    <row r="482" spans="1:5" s="147" customFormat="1" ht="15" customHeight="1">
      <c r="A482" s="280" t="s">
        <v>44</v>
      </c>
      <c r="B482" s="265">
        <v>1</v>
      </c>
      <c r="C482" s="265">
        <v>1</v>
      </c>
      <c r="D482" s="278">
        <f>(C482-B482)/B482</f>
        <v>0</v>
      </c>
      <c r="E482" s="162"/>
    </row>
    <row r="483" spans="1:5" s="147" customFormat="1" ht="15" customHeight="1">
      <c r="A483" s="280" t="s">
        <v>45</v>
      </c>
      <c r="B483" s="265"/>
      <c r="C483" s="265">
        <v>104</v>
      </c>
      <c r="D483" s="278"/>
      <c r="E483" s="162"/>
    </row>
    <row r="484" spans="1:5" s="147" customFormat="1" ht="15" customHeight="1">
      <c r="A484" s="280" t="s">
        <v>373</v>
      </c>
      <c r="B484" s="265"/>
      <c r="C484" s="265"/>
      <c r="D484" s="278"/>
      <c r="E484" s="162"/>
    </row>
    <row r="485" spans="1:5" s="147" customFormat="1" ht="15" customHeight="1">
      <c r="A485" s="280" t="s">
        <v>374</v>
      </c>
      <c r="B485" s="265"/>
      <c r="C485" s="265"/>
      <c r="D485" s="278"/>
      <c r="E485" s="162"/>
    </row>
    <row r="486" spans="1:5" s="147" customFormat="1" ht="15" customHeight="1">
      <c r="A486" s="280" t="s">
        <v>375</v>
      </c>
      <c r="B486" s="265"/>
      <c r="C486" s="265"/>
      <c r="D486" s="278"/>
      <c r="E486" s="162"/>
    </row>
    <row r="487" spans="1:5" s="147" customFormat="1" ht="15" customHeight="1">
      <c r="A487" s="280" t="s">
        <v>376</v>
      </c>
      <c r="B487" s="265"/>
      <c r="C487" s="265"/>
      <c r="D487" s="278"/>
      <c r="E487" s="162"/>
    </row>
    <row r="488" spans="1:5" s="147" customFormat="1" ht="15" customHeight="1">
      <c r="A488" s="280" t="s">
        <v>377</v>
      </c>
      <c r="B488" s="265">
        <v>30</v>
      </c>
      <c r="C488" s="265">
        <v>68</v>
      </c>
      <c r="D488" s="278">
        <f>(C488-B488)/B488</f>
        <v>1.2666666666666666</v>
      </c>
      <c r="E488" s="162"/>
    </row>
    <row r="489" spans="1:5" s="147" customFormat="1" ht="15" customHeight="1">
      <c r="A489" s="280" t="s">
        <v>378</v>
      </c>
      <c r="B489" s="265">
        <v>5</v>
      </c>
      <c r="C489" s="265"/>
      <c r="D489" s="278">
        <f>(C489-B489)/B489</f>
        <v>-1</v>
      </c>
      <c r="E489" s="162"/>
    </row>
    <row r="490" spans="1:5" s="147" customFormat="1" ht="15" customHeight="1">
      <c r="A490" s="280" t="s">
        <v>379</v>
      </c>
      <c r="B490" s="265"/>
      <c r="C490" s="265"/>
      <c r="D490" s="278"/>
      <c r="E490" s="162"/>
    </row>
    <row r="491" spans="1:5" s="147" customFormat="1" ht="15" customHeight="1">
      <c r="A491" s="280" t="s">
        <v>380</v>
      </c>
      <c r="B491" s="265">
        <v>0</v>
      </c>
      <c r="C491" s="265">
        <f>SUM(C492:C499)</f>
        <v>0</v>
      </c>
      <c r="D491" s="278"/>
      <c r="E491" s="162"/>
    </row>
    <row r="492" spans="1:5" s="147" customFormat="1" ht="15" customHeight="1">
      <c r="A492" s="280" t="s">
        <v>43</v>
      </c>
      <c r="B492" s="265">
        <v>0</v>
      </c>
      <c r="C492" s="265"/>
      <c r="D492" s="278"/>
      <c r="E492" s="162"/>
    </row>
    <row r="493" spans="1:5" s="147" customFormat="1" ht="15" customHeight="1">
      <c r="A493" s="280" t="s">
        <v>44</v>
      </c>
      <c r="B493" s="265">
        <v>0</v>
      </c>
      <c r="C493" s="265"/>
      <c r="D493" s="278"/>
      <c r="E493" s="162"/>
    </row>
    <row r="494" spans="1:5" s="147" customFormat="1" ht="15" customHeight="1">
      <c r="A494" s="280" t="s">
        <v>45</v>
      </c>
      <c r="B494" s="265">
        <v>0</v>
      </c>
      <c r="C494" s="265"/>
      <c r="D494" s="278"/>
      <c r="E494" s="162"/>
    </row>
    <row r="495" spans="1:5" s="147" customFormat="1" ht="15" customHeight="1">
      <c r="A495" s="280" t="s">
        <v>381</v>
      </c>
      <c r="B495" s="265">
        <v>0</v>
      </c>
      <c r="C495" s="265"/>
      <c r="D495" s="278"/>
      <c r="E495" s="162"/>
    </row>
    <row r="496" spans="1:5" s="147" customFormat="1" ht="15" customHeight="1">
      <c r="A496" s="280" t="s">
        <v>382</v>
      </c>
      <c r="B496" s="265">
        <v>0</v>
      </c>
      <c r="C496" s="265"/>
      <c r="D496" s="278"/>
      <c r="E496" s="162"/>
    </row>
    <row r="497" spans="1:5" s="147" customFormat="1" ht="15" customHeight="1">
      <c r="A497" s="280" t="s">
        <v>383</v>
      </c>
      <c r="B497" s="265">
        <v>0</v>
      </c>
      <c r="C497" s="265"/>
      <c r="D497" s="278"/>
      <c r="E497" s="162"/>
    </row>
    <row r="498" spans="1:5" s="266" customFormat="1" ht="15" customHeight="1">
      <c r="A498" s="280" t="s">
        <v>384</v>
      </c>
      <c r="B498" s="265">
        <v>0</v>
      </c>
      <c r="C498" s="265"/>
      <c r="D498" s="278"/>
      <c r="E498" s="281"/>
    </row>
    <row r="499" spans="1:5" s="147" customFormat="1" ht="15" customHeight="1">
      <c r="A499" s="280" t="s">
        <v>385</v>
      </c>
      <c r="B499" s="265">
        <v>0</v>
      </c>
      <c r="C499" s="265"/>
      <c r="D499" s="278"/>
      <c r="E499" s="162"/>
    </row>
    <row r="500" spans="1:5" s="147" customFormat="1" ht="15" customHeight="1">
      <c r="A500" s="280" t="s">
        <v>386</v>
      </c>
      <c r="B500" s="265">
        <f>SUM(B501:B506)</f>
        <v>351</v>
      </c>
      <c r="C500" s="265">
        <f>SUM(C501:C506)</f>
        <v>243</v>
      </c>
      <c r="D500" s="278">
        <f>(C500-B500)/B500</f>
        <v>-0.3076923076923077</v>
      </c>
      <c r="E500" s="162"/>
    </row>
    <row r="501" spans="1:5" s="147" customFormat="1" ht="15" customHeight="1">
      <c r="A501" s="280" t="s">
        <v>43</v>
      </c>
      <c r="B501" s="265">
        <v>6</v>
      </c>
      <c r="C501" s="265"/>
      <c r="D501" s="278">
        <f>(C501-B501)/B501</f>
        <v>-1</v>
      </c>
      <c r="E501" s="162"/>
    </row>
    <row r="502" spans="1:5" s="147" customFormat="1" ht="15" customHeight="1">
      <c r="A502" s="280" t="s">
        <v>44</v>
      </c>
      <c r="B502" s="265"/>
      <c r="C502" s="265"/>
      <c r="D502" s="278"/>
      <c r="E502" s="162"/>
    </row>
    <row r="503" spans="1:5" s="147" customFormat="1" ht="15" customHeight="1">
      <c r="A503" s="280" t="s">
        <v>45</v>
      </c>
      <c r="B503" s="265"/>
      <c r="C503" s="265"/>
      <c r="D503" s="278"/>
      <c r="E503" s="162"/>
    </row>
    <row r="504" spans="1:5" s="147" customFormat="1" ht="15" customHeight="1">
      <c r="A504" s="280" t="s">
        <v>387</v>
      </c>
      <c r="B504" s="265"/>
      <c r="C504" s="265"/>
      <c r="D504" s="278"/>
      <c r="E504" s="162"/>
    </row>
    <row r="505" spans="1:5" s="147" customFormat="1" ht="15" customHeight="1">
      <c r="A505" s="280" t="s">
        <v>388</v>
      </c>
      <c r="B505" s="265"/>
      <c r="C505" s="265"/>
      <c r="D505" s="278"/>
      <c r="E505" s="162"/>
    </row>
    <row r="506" spans="1:5" s="147" customFormat="1" ht="15" customHeight="1">
      <c r="A506" s="280" t="s">
        <v>389</v>
      </c>
      <c r="B506" s="265">
        <v>345</v>
      </c>
      <c r="C506" s="265">
        <v>243</v>
      </c>
      <c r="D506" s="278">
        <f>(C506-B506)/B506</f>
        <v>-0.2956521739130435</v>
      </c>
      <c r="E506" s="162"/>
    </row>
    <row r="507" spans="1:5" s="147" customFormat="1" ht="15" customHeight="1">
      <c r="A507" s="280" t="s">
        <v>390</v>
      </c>
      <c r="B507" s="265">
        <f>SUM(B508:B510)</f>
        <v>26</v>
      </c>
      <c r="C507" s="265">
        <f>SUM(C508:C510)</f>
        <v>3028</v>
      </c>
      <c r="D507" s="278">
        <f>(C507-B507)/B507</f>
        <v>115.46153846153847</v>
      </c>
      <c r="E507" s="162"/>
    </row>
    <row r="508" spans="1:5" s="147" customFormat="1" ht="15" customHeight="1">
      <c r="A508" s="280" t="s">
        <v>391</v>
      </c>
      <c r="B508" s="265"/>
      <c r="C508" s="265">
        <v>2</v>
      </c>
      <c r="D508" s="278"/>
      <c r="E508" s="162"/>
    </row>
    <row r="509" spans="1:5" s="147" customFormat="1" ht="15" customHeight="1">
      <c r="A509" s="280" t="s">
        <v>392</v>
      </c>
      <c r="B509" s="265"/>
      <c r="C509" s="265"/>
      <c r="D509" s="278"/>
      <c r="E509" s="162"/>
    </row>
    <row r="510" spans="1:5" s="147" customFormat="1" ht="15" customHeight="1">
      <c r="A510" s="280" t="s">
        <v>393</v>
      </c>
      <c r="B510" s="265">
        <v>26</v>
      </c>
      <c r="C510" s="265">
        <v>3026</v>
      </c>
      <c r="D510" s="278">
        <f>(C510-B510)/B510</f>
        <v>115.38461538461539</v>
      </c>
      <c r="E510" s="162"/>
    </row>
    <row r="511" spans="1:5" s="147" customFormat="1" ht="15" customHeight="1">
      <c r="A511" s="280" t="s">
        <v>394</v>
      </c>
      <c r="B511" s="265">
        <f>B512+B528+B536+B539+B548+B552+B562+B570+B577+B585+B594+B599+B602+B605+B608+B611+B614+B623+B631+B618</f>
        <v>24221</v>
      </c>
      <c r="C511" s="265">
        <f>C512+C528+C536+C539+C548+C552+C562+C570+C577+C585+C594+C599+C602+C605+C608+C611+C614+C623+C631+C618</f>
        <v>20609</v>
      </c>
      <c r="D511" s="278">
        <f>(C511-B511)/B511</f>
        <v>-0.1491267908013707</v>
      </c>
      <c r="E511" s="162"/>
    </row>
    <row r="512" spans="1:5" s="147" customFormat="1" ht="15" customHeight="1">
      <c r="A512" s="280" t="s">
        <v>395</v>
      </c>
      <c r="B512" s="265">
        <f>SUM(B513:B527)</f>
        <v>1438</v>
      </c>
      <c r="C512" s="265">
        <f>SUM(C513:C527)</f>
        <v>1401</v>
      </c>
      <c r="D512" s="278">
        <f>(C512-B512)/B512</f>
        <v>-0.02573018080667594</v>
      </c>
      <c r="E512" s="162"/>
    </row>
    <row r="513" spans="1:5" s="147" customFormat="1" ht="15" customHeight="1">
      <c r="A513" s="280" t="s">
        <v>43</v>
      </c>
      <c r="B513" s="265">
        <v>971</v>
      </c>
      <c r="C513" s="265">
        <v>534</v>
      </c>
      <c r="D513" s="278">
        <f>(C513-B513)/B513</f>
        <v>-0.45005149330587024</v>
      </c>
      <c r="E513" s="162"/>
    </row>
    <row r="514" spans="1:5" s="147" customFormat="1" ht="15" customHeight="1">
      <c r="A514" s="280" t="s">
        <v>44</v>
      </c>
      <c r="B514" s="265">
        <v>52</v>
      </c>
      <c r="C514" s="265">
        <v>26</v>
      </c>
      <c r="D514" s="278">
        <f>(C514-B514)/B514</f>
        <v>-0.5</v>
      </c>
      <c r="E514" s="162"/>
    </row>
    <row r="515" spans="1:5" s="147" customFormat="1" ht="15" customHeight="1">
      <c r="A515" s="280" t="s">
        <v>45</v>
      </c>
      <c r="B515" s="265"/>
      <c r="C515" s="265">
        <v>236</v>
      </c>
      <c r="D515" s="278"/>
      <c r="E515" s="162"/>
    </row>
    <row r="516" spans="1:5" s="147" customFormat="1" ht="15" customHeight="1">
      <c r="A516" s="280" t="s">
        <v>396</v>
      </c>
      <c r="B516" s="265"/>
      <c r="C516" s="265"/>
      <c r="D516" s="278"/>
      <c r="E516" s="162"/>
    </row>
    <row r="517" spans="1:5" s="147" customFormat="1" ht="15" customHeight="1">
      <c r="A517" s="280" t="s">
        <v>397</v>
      </c>
      <c r="B517" s="265"/>
      <c r="C517" s="265"/>
      <c r="D517" s="278"/>
      <c r="E517" s="162"/>
    </row>
    <row r="518" spans="1:5" s="147" customFormat="1" ht="15" customHeight="1">
      <c r="A518" s="280" t="s">
        <v>398</v>
      </c>
      <c r="B518" s="265">
        <v>5</v>
      </c>
      <c r="C518" s="265">
        <v>5</v>
      </c>
      <c r="D518" s="278">
        <f>(C518-B518)/B518</f>
        <v>0</v>
      </c>
      <c r="E518" s="162"/>
    </row>
    <row r="519" spans="1:5" s="147" customFormat="1" ht="15" customHeight="1">
      <c r="A519" s="280" t="s">
        <v>399</v>
      </c>
      <c r="B519" s="265"/>
      <c r="C519" s="265"/>
      <c r="D519" s="278"/>
      <c r="E519" s="162"/>
    </row>
    <row r="520" spans="1:5" s="147" customFormat="1" ht="15" customHeight="1">
      <c r="A520" s="280" t="s">
        <v>85</v>
      </c>
      <c r="B520" s="265">
        <v>20</v>
      </c>
      <c r="C520" s="265">
        <v>20</v>
      </c>
      <c r="D520" s="278">
        <f>(C520-B520)/B520</f>
        <v>0</v>
      </c>
      <c r="E520" s="162"/>
    </row>
    <row r="521" spans="1:5" s="147" customFormat="1" ht="15" customHeight="1">
      <c r="A521" s="280" t="s">
        <v>400</v>
      </c>
      <c r="B521" s="265">
        <v>10</v>
      </c>
      <c r="C521" s="265">
        <v>10</v>
      </c>
      <c r="D521" s="278">
        <f>(C521-B521)/B521</f>
        <v>0</v>
      </c>
      <c r="E521" s="162"/>
    </row>
    <row r="522" spans="1:5" s="147" customFormat="1" ht="15" customHeight="1">
      <c r="A522" s="280" t="s">
        <v>401</v>
      </c>
      <c r="B522" s="265">
        <v>4</v>
      </c>
      <c r="C522" s="265">
        <v>4</v>
      </c>
      <c r="D522" s="278">
        <f>(C522-B522)/B522</f>
        <v>0</v>
      </c>
      <c r="E522" s="162"/>
    </row>
    <row r="523" spans="1:5" s="147" customFormat="1" ht="15" customHeight="1">
      <c r="A523" s="280" t="s">
        <v>402</v>
      </c>
      <c r="B523" s="265">
        <v>73</v>
      </c>
      <c r="C523" s="265">
        <v>5</v>
      </c>
      <c r="D523" s="278">
        <f>(C523-B523)/B523</f>
        <v>-0.9315068493150684</v>
      </c>
      <c r="E523" s="162"/>
    </row>
    <row r="524" spans="1:5" s="147" customFormat="1" ht="15" customHeight="1">
      <c r="A524" s="280" t="s">
        <v>403</v>
      </c>
      <c r="B524" s="265"/>
      <c r="C524" s="265">
        <v>11</v>
      </c>
      <c r="D524" s="278"/>
      <c r="E524" s="162"/>
    </row>
    <row r="525" spans="1:5" s="147" customFormat="1" ht="15" customHeight="1">
      <c r="A525" s="280" t="s">
        <v>404</v>
      </c>
      <c r="B525" s="265"/>
      <c r="C525" s="265"/>
      <c r="D525" s="278"/>
      <c r="E525" s="162"/>
    </row>
    <row r="526" spans="1:5" s="147" customFormat="1" ht="15" customHeight="1">
      <c r="A526" s="280" t="s">
        <v>52</v>
      </c>
      <c r="B526" s="265"/>
      <c r="C526" s="265">
        <v>299</v>
      </c>
      <c r="D526" s="278"/>
      <c r="E526" s="162"/>
    </row>
    <row r="527" spans="1:5" s="147" customFormat="1" ht="15" customHeight="1">
      <c r="A527" s="280" t="s">
        <v>405</v>
      </c>
      <c r="B527" s="265">
        <v>303</v>
      </c>
      <c r="C527" s="265">
        <v>251</v>
      </c>
      <c r="D527" s="278">
        <f>(C527-B527)/B527</f>
        <v>-0.1716171617161716</v>
      </c>
      <c r="E527" s="162"/>
    </row>
    <row r="528" spans="1:5" s="147" customFormat="1" ht="15" customHeight="1">
      <c r="A528" s="280" t="s">
        <v>406</v>
      </c>
      <c r="B528" s="265">
        <f>SUM(B529:B535)</f>
        <v>360</v>
      </c>
      <c r="C528" s="265">
        <f>SUM(C529:C535)</f>
        <v>522</v>
      </c>
      <c r="D528" s="278">
        <f>(C528-B528)/B528</f>
        <v>0.45</v>
      </c>
      <c r="E528" s="162"/>
    </row>
    <row r="529" spans="1:5" s="147" customFormat="1" ht="15" customHeight="1">
      <c r="A529" s="280" t="s">
        <v>43</v>
      </c>
      <c r="B529" s="265">
        <v>320</v>
      </c>
      <c r="C529" s="265">
        <v>180</v>
      </c>
      <c r="D529" s="278">
        <f>(C529-B529)/B529</f>
        <v>-0.4375</v>
      </c>
      <c r="E529" s="162"/>
    </row>
    <row r="530" spans="1:5" s="147" customFormat="1" ht="15" customHeight="1">
      <c r="A530" s="280" t="s">
        <v>44</v>
      </c>
      <c r="B530" s="265">
        <v>10</v>
      </c>
      <c r="C530" s="265">
        <v>1</v>
      </c>
      <c r="D530" s="278">
        <f>(C530-B530)/B530</f>
        <v>-0.9</v>
      </c>
      <c r="E530" s="162"/>
    </row>
    <row r="531" spans="1:5" s="147" customFormat="1" ht="15" customHeight="1">
      <c r="A531" s="280" t="s">
        <v>45</v>
      </c>
      <c r="B531" s="265"/>
      <c r="C531" s="265">
        <v>181</v>
      </c>
      <c r="D531" s="278"/>
      <c r="E531" s="162"/>
    </row>
    <row r="532" spans="1:5" s="147" customFormat="1" ht="15" customHeight="1">
      <c r="A532" s="280" t="s">
        <v>407</v>
      </c>
      <c r="B532" s="265"/>
      <c r="C532" s="265"/>
      <c r="D532" s="278"/>
      <c r="E532" s="162"/>
    </row>
    <row r="533" spans="1:5" s="147" customFormat="1" ht="15" customHeight="1">
      <c r="A533" s="280" t="s">
        <v>408</v>
      </c>
      <c r="B533" s="265">
        <v>10</v>
      </c>
      <c r="C533" s="265">
        <v>10</v>
      </c>
      <c r="D533" s="278">
        <f>(C533-B533)/B533</f>
        <v>0</v>
      </c>
      <c r="E533" s="162"/>
    </row>
    <row r="534" spans="1:5" s="147" customFormat="1" ht="15" customHeight="1">
      <c r="A534" s="280" t="s">
        <v>409</v>
      </c>
      <c r="B534" s="265">
        <v>10</v>
      </c>
      <c r="C534" s="265">
        <v>90</v>
      </c>
      <c r="D534" s="278">
        <f>(C534-B534)/B534</f>
        <v>8</v>
      </c>
      <c r="E534" s="162"/>
    </row>
    <row r="535" spans="1:5" s="147" customFormat="1" ht="15" customHeight="1">
      <c r="A535" s="280" t="s">
        <v>410</v>
      </c>
      <c r="B535" s="265">
        <v>10</v>
      </c>
      <c r="C535" s="265">
        <v>60</v>
      </c>
      <c r="D535" s="278">
        <f>(C535-B535)/B535</f>
        <v>5</v>
      </c>
      <c r="E535" s="162"/>
    </row>
    <row r="536" spans="1:5" s="147" customFormat="1" ht="15" customHeight="1">
      <c r="A536" s="280" t="s">
        <v>411</v>
      </c>
      <c r="B536" s="265">
        <v>0</v>
      </c>
      <c r="C536" s="265"/>
      <c r="D536" s="278"/>
      <c r="E536" s="162"/>
    </row>
    <row r="537" spans="1:5" s="147" customFormat="1" ht="15" customHeight="1">
      <c r="A537" s="280" t="s">
        <v>412</v>
      </c>
      <c r="B537" s="265">
        <v>0</v>
      </c>
      <c r="C537" s="265"/>
      <c r="D537" s="278"/>
      <c r="E537" s="162"/>
    </row>
    <row r="538" spans="1:5" s="147" customFormat="1" ht="15" customHeight="1">
      <c r="A538" s="280" t="s">
        <v>413</v>
      </c>
      <c r="B538" s="265">
        <v>0</v>
      </c>
      <c r="C538" s="265"/>
      <c r="D538" s="278"/>
      <c r="E538" s="162"/>
    </row>
    <row r="539" spans="1:5" s="147" customFormat="1" ht="15" customHeight="1">
      <c r="A539" s="280" t="s">
        <v>414</v>
      </c>
      <c r="B539" s="265">
        <f>SUM(B540:B547)</f>
        <v>9320</v>
      </c>
      <c r="C539" s="265">
        <f>SUM(C540:C547)</f>
        <v>4238</v>
      </c>
      <c r="D539" s="278">
        <f>(C539-B539)/B539</f>
        <v>-0.5452789699570816</v>
      </c>
      <c r="E539" s="162"/>
    </row>
    <row r="540" spans="1:5" s="147" customFormat="1" ht="15" customHeight="1">
      <c r="A540" s="280" t="s">
        <v>415</v>
      </c>
      <c r="B540" s="265">
        <v>814</v>
      </c>
      <c r="C540" s="265">
        <v>25</v>
      </c>
      <c r="D540" s="278">
        <f>(C540-B540)/B540</f>
        <v>-0.9692874692874693</v>
      </c>
      <c r="E540" s="162"/>
    </row>
    <row r="541" spans="1:5" s="147" customFormat="1" ht="15" customHeight="1">
      <c r="A541" s="280" t="s">
        <v>416</v>
      </c>
      <c r="B541" s="265">
        <v>2792</v>
      </c>
      <c r="C541" s="265">
        <v>1</v>
      </c>
      <c r="D541" s="278">
        <f>(C541-B541)/B541</f>
        <v>-0.9996418338108882</v>
      </c>
      <c r="E541" s="162"/>
    </row>
    <row r="542" spans="1:5" s="147" customFormat="1" ht="15" customHeight="1">
      <c r="A542" s="280" t="s">
        <v>417</v>
      </c>
      <c r="B542" s="265"/>
      <c r="C542" s="265"/>
      <c r="D542" s="278"/>
      <c r="E542" s="162"/>
    </row>
    <row r="543" spans="1:5" s="147" customFormat="1" ht="15" customHeight="1">
      <c r="A543" s="280" t="s">
        <v>418</v>
      </c>
      <c r="B543" s="265"/>
      <c r="C543" s="265"/>
      <c r="D543" s="278"/>
      <c r="E543" s="162"/>
    </row>
    <row r="544" spans="1:5" s="147" customFormat="1" ht="15" customHeight="1">
      <c r="A544" s="280" t="s">
        <v>419</v>
      </c>
      <c r="B544" s="265">
        <v>5289</v>
      </c>
      <c r="C544" s="265">
        <v>3680</v>
      </c>
      <c r="D544" s="278">
        <f>(C544-B544)/B544</f>
        <v>-0.3042162979769333</v>
      </c>
      <c r="E544" s="162"/>
    </row>
    <row r="545" spans="1:5" s="147" customFormat="1" ht="15" customHeight="1">
      <c r="A545" s="280" t="s">
        <v>420</v>
      </c>
      <c r="B545" s="265">
        <v>425</v>
      </c>
      <c r="C545" s="265">
        <v>520</v>
      </c>
      <c r="D545" s="278">
        <f>(C545-B545)/B545</f>
        <v>0.2235294117647059</v>
      </c>
      <c r="E545" s="162"/>
    </row>
    <row r="546" spans="1:5" s="147" customFormat="1" ht="15" customHeight="1">
      <c r="A546" s="280" t="s">
        <v>421</v>
      </c>
      <c r="B546" s="265"/>
      <c r="C546" s="265"/>
      <c r="D546" s="278"/>
      <c r="E546" s="162"/>
    </row>
    <row r="547" spans="1:5" s="147" customFormat="1" ht="15" customHeight="1">
      <c r="A547" s="280" t="s">
        <v>422</v>
      </c>
      <c r="B547" s="265"/>
      <c r="C547" s="265">
        <v>12</v>
      </c>
      <c r="D547" s="278"/>
      <c r="E547" s="162"/>
    </row>
    <row r="548" spans="1:5" s="147" customFormat="1" ht="15" customHeight="1">
      <c r="A548" s="280" t="s">
        <v>423</v>
      </c>
      <c r="B548" s="265">
        <f>SUM(B549:B551)</f>
        <v>0</v>
      </c>
      <c r="C548" s="265">
        <f>SUM(C549:C551)</f>
        <v>1</v>
      </c>
      <c r="D548" s="278"/>
      <c r="E548" s="162"/>
    </row>
    <row r="549" spans="1:5" s="147" customFormat="1" ht="15" customHeight="1">
      <c r="A549" s="280" t="s">
        <v>424</v>
      </c>
      <c r="B549" s="265">
        <v>0</v>
      </c>
      <c r="C549" s="265"/>
      <c r="D549" s="278"/>
      <c r="E549" s="162"/>
    </row>
    <row r="550" spans="1:5" s="147" customFormat="1" ht="15" customHeight="1">
      <c r="A550" s="280" t="s">
        <v>425</v>
      </c>
      <c r="B550" s="265">
        <v>0</v>
      </c>
      <c r="C550" s="265"/>
      <c r="D550" s="278"/>
      <c r="E550" s="162"/>
    </row>
    <row r="551" spans="1:5" s="147" customFormat="1" ht="15" customHeight="1">
      <c r="A551" s="280" t="s">
        <v>426</v>
      </c>
      <c r="B551" s="265"/>
      <c r="C551" s="265">
        <v>1</v>
      </c>
      <c r="D551" s="278"/>
      <c r="E551" s="162"/>
    </row>
    <row r="552" spans="1:5" s="147" customFormat="1" ht="15" customHeight="1">
      <c r="A552" s="280" t="s">
        <v>427</v>
      </c>
      <c r="B552" s="265">
        <f>SUM(B553:B561)</f>
        <v>1780</v>
      </c>
      <c r="C552" s="265">
        <f>SUM(C553:C561)</f>
        <v>1769</v>
      </c>
      <c r="D552" s="278">
        <f>(C552-B552)/B552</f>
        <v>-0.006179775280898876</v>
      </c>
      <c r="E552" s="162"/>
    </row>
    <row r="553" spans="1:5" s="147" customFormat="1" ht="15" customHeight="1">
      <c r="A553" s="280" t="s">
        <v>428</v>
      </c>
      <c r="B553" s="265"/>
      <c r="C553" s="265"/>
      <c r="D553" s="278"/>
      <c r="E553" s="162"/>
    </row>
    <row r="554" spans="1:5" s="147" customFormat="1" ht="15" customHeight="1">
      <c r="A554" s="280" t="s">
        <v>429</v>
      </c>
      <c r="B554" s="265"/>
      <c r="C554" s="265"/>
      <c r="D554" s="278"/>
      <c r="E554" s="162"/>
    </row>
    <row r="555" spans="1:5" s="147" customFormat="1" ht="15" customHeight="1">
      <c r="A555" s="280" t="s">
        <v>430</v>
      </c>
      <c r="B555" s="265"/>
      <c r="C555" s="265"/>
      <c r="D555" s="278"/>
      <c r="E555" s="162"/>
    </row>
    <row r="556" spans="1:5" s="147" customFormat="1" ht="15" customHeight="1">
      <c r="A556" s="280" t="s">
        <v>431</v>
      </c>
      <c r="B556" s="265"/>
      <c r="C556" s="265"/>
      <c r="D556" s="278"/>
      <c r="E556" s="162"/>
    </row>
    <row r="557" spans="1:5" s="147" customFormat="1" ht="15" customHeight="1">
      <c r="A557" s="280" t="s">
        <v>432</v>
      </c>
      <c r="B557" s="265"/>
      <c r="C557" s="265"/>
      <c r="D557" s="278"/>
      <c r="E557" s="162"/>
    </row>
    <row r="558" spans="1:5" s="147" customFormat="1" ht="15" customHeight="1">
      <c r="A558" s="280" t="s">
        <v>433</v>
      </c>
      <c r="B558" s="265"/>
      <c r="C558" s="265"/>
      <c r="D558" s="278"/>
      <c r="E558" s="162"/>
    </row>
    <row r="559" spans="1:5" s="266" customFormat="1" ht="15" customHeight="1">
      <c r="A559" s="280" t="s">
        <v>434</v>
      </c>
      <c r="B559" s="265"/>
      <c r="C559" s="265"/>
      <c r="D559" s="278"/>
      <c r="E559" s="281"/>
    </row>
    <row r="560" spans="1:5" s="147" customFormat="1" ht="15" customHeight="1">
      <c r="A560" s="280" t="s">
        <v>435</v>
      </c>
      <c r="B560" s="265"/>
      <c r="C560" s="265"/>
      <c r="D560" s="278"/>
      <c r="E560" s="162"/>
    </row>
    <row r="561" spans="1:5" s="147" customFormat="1" ht="15" customHeight="1">
      <c r="A561" s="280" t="s">
        <v>436</v>
      </c>
      <c r="B561" s="265">
        <v>1780</v>
      </c>
      <c r="C561" s="265">
        <v>1769</v>
      </c>
      <c r="D561" s="278">
        <f>(C561-B561)/B561</f>
        <v>-0.006179775280898876</v>
      </c>
      <c r="E561" s="162"/>
    </row>
    <row r="562" spans="1:5" s="147" customFormat="1" ht="15" customHeight="1">
      <c r="A562" s="280" t="s">
        <v>437</v>
      </c>
      <c r="B562" s="265">
        <f>SUM(B563:B569)</f>
        <v>889</v>
      </c>
      <c r="C562" s="265">
        <f>SUM(C563:C569)</f>
        <v>1168</v>
      </c>
      <c r="D562" s="278">
        <f>(C562-B562)/B562</f>
        <v>0.3138357705286839</v>
      </c>
      <c r="E562" s="162"/>
    </row>
    <row r="563" spans="1:5" s="147" customFormat="1" ht="15" customHeight="1">
      <c r="A563" s="280" t="s">
        <v>438</v>
      </c>
      <c r="B563" s="265">
        <v>125</v>
      </c>
      <c r="C563" s="265">
        <v>315</v>
      </c>
      <c r="D563" s="278">
        <f>(C563-B563)/B563</f>
        <v>1.52</v>
      </c>
      <c r="E563" s="162"/>
    </row>
    <row r="564" spans="1:5" s="147" customFormat="1" ht="15" customHeight="1">
      <c r="A564" s="280" t="s">
        <v>439</v>
      </c>
      <c r="B564" s="265"/>
      <c r="C564" s="265">
        <v>841</v>
      </c>
      <c r="D564" s="278"/>
      <c r="E564" s="162"/>
    </row>
    <row r="565" spans="1:5" s="147" customFormat="1" ht="15" customHeight="1">
      <c r="A565" s="280" t="s">
        <v>440</v>
      </c>
      <c r="B565" s="265"/>
      <c r="C565" s="265"/>
      <c r="D565" s="278"/>
      <c r="E565" s="162"/>
    </row>
    <row r="566" spans="1:5" s="147" customFormat="1" ht="15" customHeight="1">
      <c r="A566" s="280" t="s">
        <v>441</v>
      </c>
      <c r="B566" s="265"/>
      <c r="C566" s="265"/>
      <c r="D566" s="278"/>
      <c r="E566" s="162"/>
    </row>
    <row r="567" spans="1:5" s="147" customFormat="1" ht="15" customHeight="1">
      <c r="A567" s="280" t="s">
        <v>442</v>
      </c>
      <c r="B567" s="265"/>
      <c r="C567" s="265"/>
      <c r="D567" s="278"/>
      <c r="E567" s="162"/>
    </row>
    <row r="568" spans="1:5" s="147" customFormat="1" ht="15" customHeight="1">
      <c r="A568" s="280" t="s">
        <v>443</v>
      </c>
      <c r="B568" s="265"/>
      <c r="C568" s="265"/>
      <c r="D568" s="278"/>
      <c r="E568" s="162"/>
    </row>
    <row r="569" spans="1:5" s="147" customFormat="1" ht="15" customHeight="1">
      <c r="A569" s="280" t="s">
        <v>444</v>
      </c>
      <c r="B569" s="265">
        <v>764</v>
      </c>
      <c r="C569" s="265">
        <v>12</v>
      </c>
      <c r="D569" s="278">
        <f>(C569-B569)/B569</f>
        <v>-0.9842931937172775</v>
      </c>
      <c r="E569" s="162"/>
    </row>
    <row r="570" spans="1:5" s="147" customFormat="1" ht="15" customHeight="1">
      <c r="A570" s="280" t="s">
        <v>445</v>
      </c>
      <c r="B570" s="265">
        <f>SUM(B571:B576)</f>
        <v>112</v>
      </c>
      <c r="C570" s="265">
        <f>SUM(C571:C576)</f>
        <v>1</v>
      </c>
      <c r="D570" s="278">
        <f>(C570-B570)/B570</f>
        <v>-0.9910714285714286</v>
      </c>
      <c r="E570" s="162"/>
    </row>
    <row r="571" spans="1:5" s="147" customFormat="1" ht="15" customHeight="1">
      <c r="A571" s="280" t="s">
        <v>446</v>
      </c>
      <c r="B571" s="265">
        <v>112</v>
      </c>
      <c r="C571" s="265">
        <v>1</v>
      </c>
      <c r="D571" s="278">
        <f>(C571-B571)/B571</f>
        <v>-0.9910714285714286</v>
      </c>
      <c r="E571" s="162"/>
    </row>
    <row r="572" spans="1:5" s="147" customFormat="1" ht="15" customHeight="1">
      <c r="A572" s="280" t="s">
        <v>447</v>
      </c>
      <c r="B572" s="265"/>
      <c r="C572" s="265"/>
      <c r="D572" s="278"/>
      <c r="E572" s="162"/>
    </row>
    <row r="573" spans="1:5" s="147" customFormat="1" ht="15" customHeight="1">
      <c r="A573" s="280" t="s">
        <v>448</v>
      </c>
      <c r="B573" s="265"/>
      <c r="C573" s="265"/>
      <c r="D573" s="278"/>
      <c r="E573" s="162"/>
    </row>
    <row r="574" spans="1:5" s="147" customFormat="1" ht="15" customHeight="1">
      <c r="A574" s="280" t="s">
        <v>449</v>
      </c>
      <c r="B574" s="265"/>
      <c r="C574" s="265"/>
      <c r="D574" s="278"/>
      <c r="E574" s="162"/>
    </row>
    <row r="575" spans="1:5" s="147" customFormat="1" ht="15" customHeight="1">
      <c r="A575" s="280" t="s">
        <v>450</v>
      </c>
      <c r="B575" s="265"/>
      <c r="C575" s="265"/>
      <c r="D575" s="278"/>
      <c r="E575" s="162"/>
    </row>
    <row r="576" spans="1:5" s="266" customFormat="1" ht="15" customHeight="1">
      <c r="A576" s="280" t="s">
        <v>451</v>
      </c>
      <c r="B576" s="265"/>
      <c r="C576" s="265"/>
      <c r="D576" s="278"/>
      <c r="E576" s="281"/>
    </row>
    <row r="577" spans="1:5" s="147" customFormat="1" ht="15" customHeight="1">
      <c r="A577" s="280" t="s">
        <v>452</v>
      </c>
      <c r="B577" s="265">
        <f>SUM(B578:B584)</f>
        <v>250</v>
      </c>
      <c r="C577" s="265">
        <f>SUM(C578:C584)</f>
        <v>310</v>
      </c>
      <c r="D577" s="278">
        <f>(C577-B577)/B577</f>
        <v>0.24</v>
      </c>
      <c r="E577" s="162"/>
    </row>
    <row r="578" spans="1:5" s="147" customFormat="1" ht="15" customHeight="1">
      <c r="A578" s="280" t="s">
        <v>453</v>
      </c>
      <c r="B578" s="265"/>
      <c r="C578" s="265">
        <v>50</v>
      </c>
      <c r="D578" s="278"/>
      <c r="E578" s="162"/>
    </row>
    <row r="579" spans="1:5" s="147" customFormat="1" ht="15" customHeight="1">
      <c r="A579" s="280" t="s">
        <v>454</v>
      </c>
      <c r="B579" s="265">
        <v>250</v>
      </c>
      <c r="C579" s="265"/>
      <c r="D579" s="278">
        <f>(C579-B579)/B579</f>
        <v>-1</v>
      </c>
      <c r="E579" s="162"/>
    </row>
    <row r="580" spans="1:5" s="147" customFormat="1" ht="15" customHeight="1">
      <c r="A580" s="280" t="s">
        <v>455</v>
      </c>
      <c r="B580" s="265"/>
      <c r="C580" s="265"/>
      <c r="D580" s="278"/>
      <c r="E580" s="162"/>
    </row>
    <row r="581" spans="1:5" s="147" customFormat="1" ht="15" customHeight="1">
      <c r="A581" s="280" t="s">
        <v>456</v>
      </c>
      <c r="B581" s="265"/>
      <c r="C581" s="265">
        <v>10</v>
      </c>
      <c r="D581" s="278"/>
      <c r="E581" s="162"/>
    </row>
    <row r="582" spans="1:5" s="147" customFormat="1" ht="15" customHeight="1">
      <c r="A582" s="280" t="s">
        <v>457</v>
      </c>
      <c r="B582" s="265"/>
      <c r="C582" s="265"/>
      <c r="D582" s="278"/>
      <c r="E582" s="162"/>
    </row>
    <row r="583" spans="1:5" s="147" customFormat="1" ht="15" customHeight="1">
      <c r="A583" s="280" t="s">
        <v>458</v>
      </c>
      <c r="B583" s="265"/>
      <c r="C583" s="265">
        <v>250</v>
      </c>
      <c r="D583" s="278"/>
      <c r="E583" s="162"/>
    </row>
    <row r="584" spans="1:5" s="147" customFormat="1" ht="15" customHeight="1">
      <c r="A584" s="280" t="s">
        <v>459</v>
      </c>
      <c r="B584" s="265"/>
      <c r="C584" s="265"/>
      <c r="D584" s="278"/>
      <c r="E584" s="162"/>
    </row>
    <row r="585" spans="1:5" s="147" customFormat="1" ht="15" customHeight="1">
      <c r="A585" s="280" t="s">
        <v>460</v>
      </c>
      <c r="B585" s="265">
        <f>SUM(B586:B593)</f>
        <v>317</v>
      </c>
      <c r="C585" s="265">
        <f>SUM(C586:C593)</f>
        <v>543</v>
      </c>
      <c r="D585" s="278">
        <f aca="true" t="shared" si="2" ref="D582:D645">(C585-B585)/B585</f>
        <v>0.7129337539432177</v>
      </c>
      <c r="E585" s="162"/>
    </row>
    <row r="586" spans="1:5" s="147" customFormat="1" ht="15" customHeight="1">
      <c r="A586" s="280" t="s">
        <v>43</v>
      </c>
      <c r="B586" s="265">
        <v>98</v>
      </c>
      <c r="C586" s="265">
        <v>102</v>
      </c>
      <c r="D586" s="278">
        <f t="shared" si="2"/>
        <v>0.04081632653061224</v>
      </c>
      <c r="E586" s="162"/>
    </row>
    <row r="587" spans="1:5" s="147" customFormat="1" ht="15" customHeight="1">
      <c r="A587" s="280" t="s">
        <v>44</v>
      </c>
      <c r="B587" s="265">
        <v>6</v>
      </c>
      <c r="C587" s="265">
        <v>1</v>
      </c>
      <c r="D587" s="278">
        <f t="shared" si="2"/>
        <v>-0.8333333333333334</v>
      </c>
      <c r="E587" s="162"/>
    </row>
    <row r="588" spans="1:5" s="147" customFormat="1" ht="15" customHeight="1">
      <c r="A588" s="280" t="s">
        <v>45</v>
      </c>
      <c r="B588" s="265"/>
      <c r="C588" s="265">
        <v>15</v>
      </c>
      <c r="D588" s="278"/>
      <c r="E588" s="162"/>
    </row>
    <row r="589" spans="1:5" s="147" customFormat="1" ht="15" customHeight="1">
      <c r="A589" s="280" t="s">
        <v>461</v>
      </c>
      <c r="B589" s="265"/>
      <c r="C589" s="265">
        <v>30</v>
      </c>
      <c r="D589" s="278"/>
      <c r="E589" s="162"/>
    </row>
    <row r="590" spans="1:5" s="147" customFormat="1" ht="15" customHeight="1">
      <c r="A590" s="280" t="s">
        <v>462</v>
      </c>
      <c r="B590" s="265"/>
      <c r="C590" s="265"/>
      <c r="D590" s="278"/>
      <c r="E590" s="162"/>
    </row>
    <row r="591" spans="1:5" s="147" customFormat="1" ht="15" customHeight="1">
      <c r="A591" s="280" t="s">
        <v>463</v>
      </c>
      <c r="B591" s="265"/>
      <c r="C591" s="265"/>
      <c r="D591" s="278"/>
      <c r="E591" s="162"/>
    </row>
    <row r="592" spans="1:5" s="147" customFormat="1" ht="15" customHeight="1">
      <c r="A592" s="280" t="s">
        <v>464</v>
      </c>
      <c r="B592" s="265">
        <v>57</v>
      </c>
      <c r="C592" s="265">
        <v>208</v>
      </c>
      <c r="D592" s="278">
        <f t="shared" si="2"/>
        <v>2.6491228070175437</v>
      </c>
      <c r="E592" s="162"/>
    </row>
    <row r="593" spans="1:5" s="147" customFormat="1" ht="15" customHeight="1">
      <c r="A593" s="280" t="s">
        <v>465</v>
      </c>
      <c r="B593" s="265">
        <v>156</v>
      </c>
      <c r="C593" s="265">
        <v>187</v>
      </c>
      <c r="D593" s="278">
        <f t="shared" si="2"/>
        <v>0.1987179487179487</v>
      </c>
      <c r="E593" s="162"/>
    </row>
    <row r="594" spans="1:5" s="147" customFormat="1" ht="15" customHeight="1">
      <c r="A594" s="280" t="s">
        <v>466</v>
      </c>
      <c r="B594" s="265">
        <f>SUM(B595:B598)</f>
        <v>64</v>
      </c>
      <c r="C594" s="265">
        <f>SUM(C595:C598)</f>
        <v>76</v>
      </c>
      <c r="D594" s="278">
        <f t="shared" si="2"/>
        <v>0.1875</v>
      </c>
      <c r="E594" s="162"/>
    </row>
    <row r="595" spans="1:5" s="147" customFormat="1" ht="15" customHeight="1">
      <c r="A595" s="280" t="s">
        <v>43</v>
      </c>
      <c r="B595" s="265">
        <v>48</v>
      </c>
      <c r="C595" s="265">
        <v>44</v>
      </c>
      <c r="D595" s="278">
        <f t="shared" si="2"/>
        <v>-0.08333333333333333</v>
      </c>
      <c r="E595" s="162"/>
    </row>
    <row r="596" spans="1:5" s="147" customFormat="1" ht="15" customHeight="1">
      <c r="A596" s="280" t="s">
        <v>44</v>
      </c>
      <c r="B596" s="265">
        <v>3</v>
      </c>
      <c r="C596" s="265"/>
      <c r="D596" s="278">
        <f t="shared" si="2"/>
        <v>-1</v>
      </c>
      <c r="E596" s="162"/>
    </row>
    <row r="597" spans="1:5" s="147" customFormat="1" ht="15" customHeight="1">
      <c r="A597" s="280" t="s">
        <v>45</v>
      </c>
      <c r="B597" s="265"/>
      <c r="C597" s="265">
        <v>19</v>
      </c>
      <c r="D597" s="278"/>
      <c r="E597" s="162"/>
    </row>
    <row r="598" spans="1:5" s="147" customFormat="1" ht="15" customHeight="1">
      <c r="A598" s="280" t="s">
        <v>467</v>
      </c>
      <c r="B598" s="265">
        <v>13</v>
      </c>
      <c r="C598" s="265">
        <v>13</v>
      </c>
      <c r="D598" s="278">
        <f t="shared" si="2"/>
        <v>0</v>
      </c>
      <c r="E598" s="162"/>
    </row>
    <row r="599" spans="1:5" s="147" customFormat="1" ht="15" customHeight="1">
      <c r="A599" s="280" t="s">
        <v>468</v>
      </c>
      <c r="B599" s="265">
        <f>SUM(B600:B601)</f>
        <v>4809</v>
      </c>
      <c r="C599" s="265">
        <f>SUM(C600:C601)</f>
        <v>4922</v>
      </c>
      <c r="D599" s="278">
        <f t="shared" si="2"/>
        <v>0.023497608650447078</v>
      </c>
      <c r="E599" s="162"/>
    </row>
    <row r="600" spans="1:5" s="147" customFormat="1" ht="15" customHeight="1">
      <c r="A600" s="280" t="s">
        <v>469</v>
      </c>
      <c r="B600" s="265"/>
      <c r="C600" s="265">
        <v>222</v>
      </c>
      <c r="D600" s="278"/>
      <c r="E600" s="162"/>
    </row>
    <row r="601" spans="1:5" s="147" customFormat="1" ht="15" customHeight="1">
      <c r="A601" s="280" t="s">
        <v>470</v>
      </c>
      <c r="B601" s="265">
        <v>4809</v>
      </c>
      <c r="C601" s="265">
        <v>4700</v>
      </c>
      <c r="D601" s="278">
        <f t="shared" si="2"/>
        <v>-0.022665834892909128</v>
      </c>
      <c r="E601" s="162"/>
    </row>
    <row r="602" spans="1:5" s="147" customFormat="1" ht="15" customHeight="1">
      <c r="A602" s="280" t="s">
        <v>471</v>
      </c>
      <c r="B602" s="265">
        <f>SUM(B603:B604)</f>
        <v>137</v>
      </c>
      <c r="C602" s="265">
        <f>SUM(C603:C604)</f>
        <v>60</v>
      </c>
      <c r="D602" s="278">
        <f t="shared" si="2"/>
        <v>-0.5620437956204379</v>
      </c>
      <c r="E602" s="162"/>
    </row>
    <row r="603" spans="1:5" s="147" customFormat="1" ht="15" customHeight="1">
      <c r="A603" s="280" t="s">
        <v>472</v>
      </c>
      <c r="B603" s="265"/>
      <c r="C603" s="265">
        <v>5</v>
      </c>
      <c r="D603" s="278"/>
      <c r="E603" s="162"/>
    </row>
    <row r="604" spans="1:5" s="147" customFormat="1" ht="15" customHeight="1">
      <c r="A604" s="280" t="s">
        <v>473</v>
      </c>
      <c r="B604" s="265">
        <v>137</v>
      </c>
      <c r="C604" s="265">
        <v>55</v>
      </c>
      <c r="D604" s="278">
        <f t="shared" si="2"/>
        <v>-0.5985401459854015</v>
      </c>
      <c r="E604" s="162"/>
    </row>
    <row r="605" spans="1:5" s="147" customFormat="1" ht="15" customHeight="1">
      <c r="A605" s="280" t="s">
        <v>474</v>
      </c>
      <c r="B605" s="265">
        <v>0</v>
      </c>
      <c r="C605" s="265">
        <f>SUM(C606:C607)</f>
        <v>800</v>
      </c>
      <c r="D605" s="278"/>
      <c r="E605" s="162"/>
    </row>
    <row r="606" spans="1:5" s="147" customFormat="1" ht="15" customHeight="1">
      <c r="A606" s="280" t="s">
        <v>475</v>
      </c>
      <c r="B606" s="265">
        <v>0</v>
      </c>
      <c r="C606" s="265"/>
      <c r="D606" s="278"/>
      <c r="E606" s="162"/>
    </row>
    <row r="607" spans="1:5" s="147" customFormat="1" ht="15" customHeight="1">
      <c r="A607" s="280" t="s">
        <v>476</v>
      </c>
      <c r="B607" s="265">
        <v>0</v>
      </c>
      <c r="C607" s="265">
        <v>800</v>
      </c>
      <c r="D607" s="278"/>
      <c r="E607" s="162"/>
    </row>
    <row r="608" spans="1:5" s="147" customFormat="1" ht="15" customHeight="1">
      <c r="A608" s="280" t="s">
        <v>477</v>
      </c>
      <c r="B608" s="265">
        <v>0</v>
      </c>
      <c r="C608" s="265"/>
      <c r="D608" s="278"/>
      <c r="E608" s="162"/>
    </row>
    <row r="609" spans="1:5" s="147" customFormat="1" ht="15" customHeight="1">
      <c r="A609" s="280" t="s">
        <v>478</v>
      </c>
      <c r="B609" s="265">
        <v>0</v>
      </c>
      <c r="C609" s="265"/>
      <c r="D609" s="278"/>
      <c r="E609" s="162"/>
    </row>
    <row r="610" spans="1:5" s="147" customFormat="1" ht="15" customHeight="1">
      <c r="A610" s="280" t="s">
        <v>479</v>
      </c>
      <c r="B610" s="265">
        <v>0</v>
      </c>
      <c r="C610" s="265"/>
      <c r="D610" s="278"/>
      <c r="E610" s="162"/>
    </row>
    <row r="611" spans="1:5" s="147" customFormat="1" ht="15" customHeight="1">
      <c r="A611" s="280" t="s">
        <v>480</v>
      </c>
      <c r="B611" s="265">
        <f>SUM(B612:B613)</f>
        <v>129</v>
      </c>
      <c r="C611" s="265">
        <f>SUM(C612:C613)</f>
        <v>2</v>
      </c>
      <c r="D611" s="278">
        <f t="shared" si="2"/>
        <v>-0.9844961240310077</v>
      </c>
      <c r="E611" s="162"/>
    </row>
    <row r="612" spans="1:5" s="147" customFormat="1" ht="15" customHeight="1">
      <c r="A612" s="280" t="s">
        <v>481</v>
      </c>
      <c r="B612" s="265"/>
      <c r="C612" s="265"/>
      <c r="D612" s="278"/>
      <c r="E612" s="162"/>
    </row>
    <row r="613" spans="1:5" s="147" customFormat="1" ht="15" customHeight="1">
      <c r="A613" s="280" t="s">
        <v>482</v>
      </c>
      <c r="B613" s="265">
        <v>129</v>
      </c>
      <c r="C613" s="265">
        <v>2</v>
      </c>
      <c r="D613" s="278">
        <f t="shared" si="2"/>
        <v>-0.9844961240310077</v>
      </c>
      <c r="E613" s="162"/>
    </row>
    <row r="614" spans="1:5" s="147" customFormat="1" ht="15" customHeight="1">
      <c r="A614" s="280" t="s">
        <v>483</v>
      </c>
      <c r="B614" s="265">
        <f>SUM(B615:B617)</f>
        <v>4062</v>
      </c>
      <c r="C614" s="265">
        <f>SUM(C615:C617)</f>
        <v>4414</v>
      </c>
      <c r="D614" s="278">
        <f t="shared" si="2"/>
        <v>0.08665681930083703</v>
      </c>
      <c r="E614" s="162"/>
    </row>
    <row r="615" spans="1:5" s="147" customFormat="1" ht="15" customHeight="1">
      <c r="A615" s="280" t="s">
        <v>484</v>
      </c>
      <c r="B615" s="265"/>
      <c r="C615" s="265"/>
      <c r="D615" s="278"/>
      <c r="E615" s="162"/>
    </row>
    <row r="616" spans="1:5" s="147" customFormat="1" ht="15" customHeight="1">
      <c r="A616" s="280" t="s">
        <v>485</v>
      </c>
      <c r="B616" s="265">
        <v>4062</v>
      </c>
      <c r="C616" s="265">
        <v>4414</v>
      </c>
      <c r="D616" s="278">
        <f t="shared" si="2"/>
        <v>0.08665681930083703</v>
      </c>
      <c r="E616" s="162"/>
    </row>
    <row r="617" spans="1:5" s="147" customFormat="1" ht="15" customHeight="1">
      <c r="A617" s="280" t="s">
        <v>486</v>
      </c>
      <c r="B617" s="265"/>
      <c r="C617" s="265"/>
      <c r="D617" s="278"/>
      <c r="E617" s="162"/>
    </row>
    <row r="618" spans="1:5" s="147" customFormat="1" ht="15" customHeight="1">
      <c r="A618" s="280" t="s">
        <v>487</v>
      </c>
      <c r="B618" s="265">
        <f>SUM(B619:B622)</f>
        <v>301</v>
      </c>
      <c r="C618" s="265">
        <f>SUM(C619:C622)</f>
        <v>0</v>
      </c>
      <c r="D618" s="278">
        <f t="shared" si="2"/>
        <v>-1</v>
      </c>
      <c r="E618" s="162"/>
    </row>
    <row r="619" spans="1:5" s="147" customFormat="1" ht="15" customHeight="1">
      <c r="A619" s="280" t="s">
        <v>488</v>
      </c>
      <c r="B619" s="265">
        <v>138</v>
      </c>
      <c r="C619" s="265"/>
      <c r="D619" s="278">
        <f t="shared" si="2"/>
        <v>-1</v>
      </c>
      <c r="E619" s="162"/>
    </row>
    <row r="620" spans="1:5" s="147" customFormat="1" ht="15" customHeight="1">
      <c r="A620" s="280" t="s">
        <v>489</v>
      </c>
      <c r="B620" s="265">
        <v>163</v>
      </c>
      <c r="C620" s="265"/>
      <c r="D620" s="278">
        <f t="shared" si="2"/>
        <v>-1</v>
      </c>
      <c r="E620" s="162"/>
    </row>
    <row r="621" spans="1:5" s="147" customFormat="1" ht="15" customHeight="1">
      <c r="A621" s="280" t="s">
        <v>490</v>
      </c>
      <c r="B621" s="265"/>
      <c r="C621" s="265"/>
      <c r="D621" s="278"/>
      <c r="E621" s="162"/>
    </row>
    <row r="622" spans="1:5" s="147" customFormat="1" ht="15" customHeight="1">
      <c r="A622" s="280" t="s">
        <v>491</v>
      </c>
      <c r="B622" s="265">
        <v>0</v>
      </c>
      <c r="C622" s="265"/>
      <c r="D622" s="278"/>
      <c r="E622" s="162"/>
    </row>
    <row r="623" spans="1:5" s="147" customFormat="1" ht="15" customHeight="1">
      <c r="A623" s="280" t="s">
        <v>492</v>
      </c>
      <c r="B623" s="265">
        <f>SUM(B624:B630)</f>
        <v>173</v>
      </c>
      <c r="C623" s="265">
        <f>SUM(C624:C630)</f>
        <v>268</v>
      </c>
      <c r="D623" s="278">
        <f t="shared" si="2"/>
        <v>0.5491329479768786</v>
      </c>
      <c r="E623" s="162"/>
    </row>
    <row r="624" spans="1:5" s="147" customFormat="1" ht="15" customHeight="1">
      <c r="A624" s="280" t="s">
        <v>43</v>
      </c>
      <c r="B624" s="265">
        <v>92</v>
      </c>
      <c r="C624" s="265">
        <v>67</v>
      </c>
      <c r="D624" s="278">
        <f t="shared" si="2"/>
        <v>-0.2717391304347826</v>
      </c>
      <c r="E624" s="162"/>
    </row>
    <row r="625" spans="1:5" s="147" customFormat="1" ht="15" customHeight="1">
      <c r="A625" s="280" t="s">
        <v>44</v>
      </c>
      <c r="B625" s="265">
        <v>5</v>
      </c>
      <c r="C625" s="265"/>
      <c r="D625" s="278">
        <f t="shared" si="2"/>
        <v>-1</v>
      </c>
      <c r="E625" s="162"/>
    </row>
    <row r="626" spans="1:5" s="147" customFormat="1" ht="15" customHeight="1">
      <c r="A626" s="280" t="s">
        <v>45</v>
      </c>
      <c r="B626" s="265">
        <v>0</v>
      </c>
      <c r="C626" s="265"/>
      <c r="D626" s="278"/>
      <c r="E626" s="162"/>
    </row>
    <row r="627" spans="1:5" s="147" customFormat="1" ht="15" customHeight="1">
      <c r="A627" s="280" t="s">
        <v>493</v>
      </c>
      <c r="B627" s="265">
        <v>70</v>
      </c>
      <c r="C627" s="265">
        <v>42</v>
      </c>
      <c r="D627" s="278">
        <f t="shared" si="2"/>
        <v>-0.4</v>
      </c>
      <c r="E627" s="162"/>
    </row>
    <row r="628" spans="1:5" s="147" customFormat="1" ht="15" customHeight="1">
      <c r="A628" s="280" t="s">
        <v>494</v>
      </c>
      <c r="B628" s="265">
        <v>0</v>
      </c>
      <c r="C628" s="265"/>
      <c r="D628" s="278"/>
      <c r="E628" s="162"/>
    </row>
    <row r="629" spans="1:5" s="147" customFormat="1" ht="15" customHeight="1">
      <c r="A629" s="280" t="s">
        <v>52</v>
      </c>
      <c r="B629" s="265">
        <v>0</v>
      </c>
      <c r="C629" s="265">
        <v>89</v>
      </c>
      <c r="D629" s="278"/>
      <c r="E629" s="162"/>
    </row>
    <row r="630" spans="1:5" s="147" customFormat="1" ht="15" customHeight="1">
      <c r="A630" s="280" t="s">
        <v>495</v>
      </c>
      <c r="B630" s="265">
        <v>6</v>
      </c>
      <c r="C630" s="265">
        <v>70</v>
      </c>
      <c r="D630" s="278">
        <f t="shared" si="2"/>
        <v>10.666666666666666</v>
      </c>
      <c r="E630" s="162"/>
    </row>
    <row r="631" spans="1:5" s="147" customFormat="1" ht="15" customHeight="1">
      <c r="A631" s="280" t="s">
        <v>496</v>
      </c>
      <c r="B631" s="265">
        <f>B632</f>
        <v>80</v>
      </c>
      <c r="C631" s="265">
        <f>C632</f>
        <v>114</v>
      </c>
      <c r="D631" s="278">
        <f t="shared" si="2"/>
        <v>0.425</v>
      </c>
      <c r="E631" s="162"/>
    </row>
    <row r="632" spans="1:5" s="147" customFormat="1" ht="15" customHeight="1">
      <c r="A632" s="280" t="s">
        <v>497</v>
      </c>
      <c r="B632" s="265">
        <v>80</v>
      </c>
      <c r="C632" s="265">
        <v>114</v>
      </c>
      <c r="D632" s="278">
        <f t="shared" si="2"/>
        <v>0.425</v>
      </c>
      <c r="E632" s="162"/>
    </row>
    <row r="633" spans="1:5" s="147" customFormat="1" ht="15" customHeight="1">
      <c r="A633" s="280" t="s">
        <v>498</v>
      </c>
      <c r="B633" s="265">
        <f>B634+B639+B652+B656+B668+B671+B675+B680+B684+B688+B691+B700+B702</f>
        <v>14922</v>
      </c>
      <c r="C633" s="265">
        <f>C634+C639+C652+C656+C668+C671+C675+C680+C684+C688+C691+C700+C702</f>
        <v>14192</v>
      </c>
      <c r="D633" s="278">
        <f t="shared" si="2"/>
        <v>-0.04892105615869186</v>
      </c>
      <c r="E633" s="162"/>
    </row>
    <row r="634" spans="1:5" s="147" customFormat="1" ht="15" customHeight="1">
      <c r="A634" s="280" t="s">
        <v>499</v>
      </c>
      <c r="B634" s="265">
        <f>SUM(B635:B638)</f>
        <v>699</v>
      </c>
      <c r="C634" s="265">
        <f>SUM(C635:C638)</f>
        <v>823</v>
      </c>
      <c r="D634" s="278">
        <f t="shared" si="2"/>
        <v>0.17739628040057226</v>
      </c>
      <c r="E634" s="162"/>
    </row>
    <row r="635" spans="1:5" s="147" customFormat="1" ht="15" customHeight="1">
      <c r="A635" s="280" t="s">
        <v>43</v>
      </c>
      <c r="B635" s="265">
        <v>389</v>
      </c>
      <c r="C635" s="265">
        <v>445</v>
      </c>
      <c r="D635" s="278">
        <f t="shared" si="2"/>
        <v>0.14395886889460155</v>
      </c>
      <c r="E635" s="162"/>
    </row>
    <row r="636" spans="1:5" s="147" customFormat="1" ht="15" customHeight="1">
      <c r="A636" s="280" t="s">
        <v>44</v>
      </c>
      <c r="B636" s="265">
        <v>24</v>
      </c>
      <c r="C636" s="265"/>
      <c r="D636" s="278">
        <f t="shared" si="2"/>
        <v>-1</v>
      </c>
      <c r="E636" s="162"/>
    </row>
    <row r="637" spans="1:5" s="147" customFormat="1" ht="15" customHeight="1">
      <c r="A637" s="280" t="s">
        <v>45</v>
      </c>
      <c r="B637" s="265"/>
      <c r="C637" s="265">
        <v>366</v>
      </c>
      <c r="D637" s="278"/>
      <c r="E637" s="162"/>
    </row>
    <row r="638" spans="1:5" s="147" customFormat="1" ht="15" customHeight="1">
      <c r="A638" s="280" t="s">
        <v>500</v>
      </c>
      <c r="B638" s="265">
        <v>286</v>
      </c>
      <c r="C638" s="265">
        <v>12</v>
      </c>
      <c r="D638" s="278">
        <f t="shared" si="2"/>
        <v>-0.958041958041958</v>
      </c>
      <c r="E638" s="162"/>
    </row>
    <row r="639" spans="1:5" s="147" customFormat="1" ht="15" customHeight="1">
      <c r="A639" s="280" t="s">
        <v>501</v>
      </c>
      <c r="B639" s="265">
        <f>SUM(B640:B651)</f>
        <v>419</v>
      </c>
      <c r="C639" s="265">
        <f>SUM(C640:C651)</f>
        <v>532</v>
      </c>
      <c r="D639" s="278">
        <f t="shared" si="2"/>
        <v>0.26968973747016706</v>
      </c>
      <c r="E639" s="162"/>
    </row>
    <row r="640" spans="1:5" s="147" customFormat="1" ht="15" customHeight="1">
      <c r="A640" s="280" t="s">
        <v>502</v>
      </c>
      <c r="B640" s="265">
        <v>400</v>
      </c>
      <c r="C640" s="265">
        <v>280</v>
      </c>
      <c r="D640" s="278">
        <f t="shared" si="2"/>
        <v>-0.3</v>
      </c>
      <c r="E640" s="162"/>
    </row>
    <row r="641" spans="1:5" s="147" customFormat="1" ht="15" customHeight="1">
      <c r="A641" s="280" t="s">
        <v>503</v>
      </c>
      <c r="B641" s="265"/>
      <c r="C641" s="265">
        <v>165</v>
      </c>
      <c r="D641" s="278"/>
      <c r="E641" s="162"/>
    </row>
    <row r="642" spans="1:5" s="147" customFormat="1" ht="15" customHeight="1">
      <c r="A642" s="280" t="s">
        <v>504</v>
      </c>
      <c r="B642" s="265"/>
      <c r="C642" s="265"/>
      <c r="D642" s="278"/>
      <c r="E642" s="162"/>
    </row>
    <row r="643" spans="1:5" s="147" customFormat="1" ht="15" customHeight="1">
      <c r="A643" s="280" t="s">
        <v>505</v>
      </c>
      <c r="B643" s="265"/>
      <c r="C643" s="265"/>
      <c r="D643" s="278"/>
      <c r="E643" s="162"/>
    </row>
    <row r="644" spans="1:5" s="147" customFormat="1" ht="15" customHeight="1">
      <c r="A644" s="280" t="s">
        <v>506</v>
      </c>
      <c r="B644" s="265">
        <v>0</v>
      </c>
      <c r="C644" s="265"/>
      <c r="D644" s="278"/>
      <c r="E644" s="162"/>
    </row>
    <row r="645" spans="1:5" s="147" customFormat="1" ht="15" customHeight="1">
      <c r="A645" s="280" t="s">
        <v>507</v>
      </c>
      <c r="B645" s="265">
        <v>0</v>
      </c>
      <c r="C645" s="265"/>
      <c r="D645" s="278"/>
      <c r="E645" s="162"/>
    </row>
    <row r="646" spans="1:5" s="147" customFormat="1" ht="15" customHeight="1">
      <c r="A646" s="280" t="s">
        <v>508</v>
      </c>
      <c r="B646" s="265">
        <v>0</v>
      </c>
      <c r="C646" s="265"/>
      <c r="D646" s="278"/>
      <c r="E646" s="162"/>
    </row>
    <row r="647" spans="1:5" s="147" customFormat="1" ht="15" customHeight="1">
      <c r="A647" s="280" t="s">
        <v>509</v>
      </c>
      <c r="B647" s="265">
        <v>0</v>
      </c>
      <c r="C647" s="265"/>
      <c r="D647" s="278"/>
      <c r="E647" s="162"/>
    </row>
    <row r="648" spans="1:5" s="147" customFormat="1" ht="15" customHeight="1">
      <c r="A648" s="280" t="s">
        <v>510</v>
      </c>
      <c r="B648" s="265">
        <v>0</v>
      </c>
      <c r="C648" s="265"/>
      <c r="D648" s="278"/>
      <c r="E648" s="162"/>
    </row>
    <row r="649" spans="1:5" s="147" customFormat="1" ht="15" customHeight="1">
      <c r="A649" s="280" t="s">
        <v>511</v>
      </c>
      <c r="B649" s="265">
        <v>0</v>
      </c>
      <c r="C649" s="265">
        <v>50</v>
      </c>
      <c r="D649" s="278"/>
      <c r="E649" s="162"/>
    </row>
    <row r="650" spans="1:5" s="147" customFormat="1" ht="15" customHeight="1">
      <c r="A650" s="280" t="s">
        <v>512</v>
      </c>
      <c r="B650" s="265">
        <v>0</v>
      </c>
      <c r="C650" s="265"/>
      <c r="D650" s="278"/>
      <c r="E650" s="162"/>
    </row>
    <row r="651" spans="1:5" s="147" customFormat="1" ht="15" customHeight="1">
      <c r="A651" s="280" t="s">
        <v>513</v>
      </c>
      <c r="B651" s="265">
        <v>19</v>
      </c>
      <c r="C651" s="265">
        <v>37</v>
      </c>
      <c r="D651" s="278">
        <f aca="true" t="shared" si="3" ref="D646:D709">(C651-B651)/B651</f>
        <v>0.9473684210526315</v>
      </c>
      <c r="E651" s="162"/>
    </row>
    <row r="652" spans="1:5" s="147" customFormat="1" ht="15" customHeight="1">
      <c r="A652" s="280" t="s">
        <v>514</v>
      </c>
      <c r="B652" s="265">
        <f>SUM(B653:B655)</f>
        <v>5689</v>
      </c>
      <c r="C652" s="265">
        <f>SUM(C653:C655)</f>
        <v>3820</v>
      </c>
      <c r="D652" s="278">
        <f t="shared" si="3"/>
        <v>-0.32852873967305324</v>
      </c>
      <c r="E652" s="162"/>
    </row>
    <row r="653" spans="1:5" s="147" customFormat="1" ht="15" customHeight="1">
      <c r="A653" s="280" t="s">
        <v>515</v>
      </c>
      <c r="B653" s="265">
        <v>265</v>
      </c>
      <c r="C653" s="265">
        <v>308</v>
      </c>
      <c r="D653" s="278">
        <f t="shared" si="3"/>
        <v>0.16226415094339622</v>
      </c>
      <c r="E653" s="162"/>
    </row>
    <row r="654" spans="1:5" s="147" customFormat="1" ht="15" customHeight="1">
      <c r="A654" s="280" t="s">
        <v>516</v>
      </c>
      <c r="B654" s="265">
        <v>4801</v>
      </c>
      <c r="C654" s="265">
        <v>2970</v>
      </c>
      <c r="D654" s="278">
        <f t="shared" si="3"/>
        <v>-0.381378879400125</v>
      </c>
      <c r="E654" s="162"/>
    </row>
    <row r="655" spans="1:5" s="147" customFormat="1" ht="15" customHeight="1">
      <c r="A655" s="280" t="s">
        <v>517</v>
      </c>
      <c r="B655" s="265">
        <v>623</v>
      </c>
      <c r="C655" s="265">
        <v>542</v>
      </c>
      <c r="D655" s="278">
        <f t="shared" si="3"/>
        <v>-0.13001605136436598</v>
      </c>
      <c r="E655" s="162"/>
    </row>
    <row r="656" spans="1:5" s="147" customFormat="1" ht="15" customHeight="1">
      <c r="A656" s="280" t="s">
        <v>518</v>
      </c>
      <c r="B656" s="265">
        <f>SUM(B657:B667)</f>
        <v>3673</v>
      </c>
      <c r="C656" s="265">
        <f>SUM(C657:C667)</f>
        <v>3346</v>
      </c>
      <c r="D656" s="278">
        <f t="shared" si="3"/>
        <v>-0.08902804247209366</v>
      </c>
      <c r="E656" s="162"/>
    </row>
    <row r="657" spans="1:5" s="147" customFormat="1" ht="15" customHeight="1">
      <c r="A657" s="280" t="s">
        <v>519</v>
      </c>
      <c r="B657" s="265">
        <v>316</v>
      </c>
      <c r="C657" s="265">
        <v>443</v>
      </c>
      <c r="D657" s="278">
        <f t="shared" si="3"/>
        <v>0.40189873417721517</v>
      </c>
      <c r="E657" s="162"/>
    </row>
    <row r="658" spans="1:5" s="147" customFormat="1" ht="15" customHeight="1">
      <c r="A658" s="280" t="s">
        <v>520</v>
      </c>
      <c r="B658" s="265"/>
      <c r="C658" s="265"/>
      <c r="D658" s="278"/>
      <c r="E658" s="162"/>
    </row>
    <row r="659" spans="1:5" s="147" customFormat="1" ht="15" customHeight="1">
      <c r="A659" s="280" t="s">
        <v>521</v>
      </c>
      <c r="B659" s="265">
        <v>536</v>
      </c>
      <c r="C659" s="265">
        <v>529</v>
      </c>
      <c r="D659" s="278">
        <f t="shared" si="3"/>
        <v>-0.013059701492537313</v>
      </c>
      <c r="E659" s="162"/>
    </row>
    <row r="660" spans="1:5" s="147" customFormat="1" ht="15" customHeight="1">
      <c r="A660" s="280" t="s">
        <v>522</v>
      </c>
      <c r="B660" s="265"/>
      <c r="C660" s="265"/>
      <c r="D660" s="278"/>
      <c r="E660" s="162"/>
    </row>
    <row r="661" spans="1:5" s="147" customFormat="1" ht="15" customHeight="1">
      <c r="A661" s="280" t="s">
        <v>523</v>
      </c>
      <c r="B661" s="265"/>
      <c r="C661" s="265"/>
      <c r="D661" s="278"/>
      <c r="E661" s="162"/>
    </row>
    <row r="662" spans="1:5" s="147" customFormat="1" ht="15" customHeight="1">
      <c r="A662" s="280" t="s">
        <v>524</v>
      </c>
      <c r="B662" s="265"/>
      <c r="C662" s="265"/>
      <c r="D662" s="278"/>
      <c r="E662" s="162"/>
    </row>
    <row r="663" spans="1:5" s="147" customFormat="1" ht="15" customHeight="1">
      <c r="A663" s="280" t="s">
        <v>525</v>
      </c>
      <c r="B663" s="265"/>
      <c r="C663" s="265"/>
      <c r="D663" s="278"/>
      <c r="E663" s="162"/>
    </row>
    <row r="664" spans="1:5" s="147" customFormat="1" ht="15" customHeight="1">
      <c r="A664" s="280" t="s">
        <v>526</v>
      </c>
      <c r="B664" s="265">
        <v>1270</v>
      </c>
      <c r="C664" s="265">
        <v>1474</v>
      </c>
      <c r="D664" s="278">
        <f t="shared" si="3"/>
        <v>0.16062992125984252</v>
      </c>
      <c r="E664" s="162"/>
    </row>
    <row r="665" spans="1:5" s="147" customFormat="1" ht="15" customHeight="1">
      <c r="A665" s="280" t="s">
        <v>527</v>
      </c>
      <c r="B665" s="265">
        <v>150</v>
      </c>
      <c r="C665" s="265">
        <v>885</v>
      </c>
      <c r="D665" s="278">
        <f t="shared" si="3"/>
        <v>4.9</v>
      </c>
      <c r="E665" s="162"/>
    </row>
    <row r="666" spans="1:5" s="147" customFormat="1" ht="15" customHeight="1">
      <c r="A666" s="280" t="s">
        <v>528</v>
      </c>
      <c r="B666" s="265">
        <v>1300</v>
      </c>
      <c r="C666" s="265"/>
      <c r="D666" s="278">
        <f t="shared" si="3"/>
        <v>-1</v>
      </c>
      <c r="E666" s="162"/>
    </row>
    <row r="667" spans="1:5" s="147" customFormat="1" ht="15" customHeight="1">
      <c r="A667" s="280" t="s">
        <v>529</v>
      </c>
      <c r="B667" s="265">
        <v>101</v>
      </c>
      <c r="C667" s="265">
        <v>15</v>
      </c>
      <c r="D667" s="278">
        <f t="shared" si="3"/>
        <v>-0.8514851485148515</v>
      </c>
      <c r="E667" s="162"/>
    </row>
    <row r="668" spans="1:5" s="147" customFormat="1" ht="15" customHeight="1">
      <c r="A668" s="280" t="s">
        <v>530</v>
      </c>
      <c r="B668" s="265">
        <f>SUM(B669:B670)</f>
        <v>60</v>
      </c>
      <c r="C668" s="265">
        <f>SUM(C669:C670)</f>
        <v>50</v>
      </c>
      <c r="D668" s="278">
        <f t="shared" si="3"/>
        <v>-0.16666666666666666</v>
      </c>
      <c r="E668" s="162"/>
    </row>
    <row r="669" spans="1:5" s="147" customFormat="1" ht="15" customHeight="1">
      <c r="A669" s="280" t="s">
        <v>531</v>
      </c>
      <c r="B669" s="265">
        <v>60</v>
      </c>
      <c r="C669" s="265">
        <v>50</v>
      </c>
      <c r="D669" s="278">
        <f t="shared" si="3"/>
        <v>-0.16666666666666666</v>
      </c>
      <c r="E669" s="162"/>
    </row>
    <row r="670" spans="1:5" s="147" customFormat="1" ht="15" customHeight="1">
      <c r="A670" s="280" t="s">
        <v>532</v>
      </c>
      <c r="B670" s="265">
        <v>0</v>
      </c>
      <c r="C670" s="265"/>
      <c r="D670" s="278"/>
      <c r="E670" s="162"/>
    </row>
    <row r="671" spans="1:5" s="147" customFormat="1" ht="15" customHeight="1">
      <c r="A671" s="280" t="s">
        <v>533</v>
      </c>
      <c r="B671" s="265">
        <f>SUM(B672:B674)</f>
        <v>567</v>
      </c>
      <c r="C671" s="265">
        <f>SUM(C672:C674)</f>
        <v>721</v>
      </c>
      <c r="D671" s="278">
        <f t="shared" si="3"/>
        <v>0.2716049382716049</v>
      </c>
      <c r="E671" s="162"/>
    </row>
    <row r="672" spans="1:5" s="147" customFormat="1" ht="15" customHeight="1">
      <c r="A672" s="280" t="s">
        <v>534</v>
      </c>
      <c r="B672" s="265">
        <v>3</v>
      </c>
      <c r="C672" s="265"/>
      <c r="D672" s="278">
        <f t="shared" si="3"/>
        <v>-1</v>
      </c>
      <c r="E672" s="162"/>
    </row>
    <row r="673" spans="1:5" s="147" customFormat="1" ht="15" customHeight="1">
      <c r="A673" s="280" t="s">
        <v>535</v>
      </c>
      <c r="B673" s="265">
        <v>335</v>
      </c>
      <c r="C673" s="265"/>
      <c r="D673" s="278">
        <f t="shared" si="3"/>
        <v>-1</v>
      </c>
      <c r="E673" s="162"/>
    </row>
    <row r="674" spans="1:5" s="147" customFormat="1" ht="15" customHeight="1">
      <c r="A674" s="280" t="s">
        <v>536</v>
      </c>
      <c r="B674" s="265">
        <v>229</v>
      </c>
      <c r="C674" s="265">
        <v>721</v>
      </c>
      <c r="D674" s="278">
        <f t="shared" si="3"/>
        <v>2.148471615720524</v>
      </c>
      <c r="E674" s="162"/>
    </row>
    <row r="675" spans="1:5" s="147" customFormat="1" ht="15" customHeight="1">
      <c r="A675" s="280" t="s">
        <v>537</v>
      </c>
      <c r="B675" s="265">
        <f>SUM(B676:B679)</f>
        <v>2687</v>
      </c>
      <c r="C675" s="265">
        <f>SUM(C676:C679)</f>
        <v>2860</v>
      </c>
      <c r="D675" s="278">
        <f t="shared" si="3"/>
        <v>0.06438407145515444</v>
      </c>
      <c r="E675" s="162"/>
    </row>
    <row r="676" spans="1:5" s="266" customFormat="1" ht="15" customHeight="1">
      <c r="A676" s="280" t="s">
        <v>538</v>
      </c>
      <c r="B676" s="265">
        <v>1367</v>
      </c>
      <c r="C676" s="265">
        <v>1441</v>
      </c>
      <c r="D676" s="278">
        <f t="shared" si="3"/>
        <v>0.05413313825896123</v>
      </c>
      <c r="E676" s="281"/>
    </row>
    <row r="677" spans="1:5" s="147" customFormat="1" ht="15" customHeight="1">
      <c r="A677" s="280" t="s">
        <v>539</v>
      </c>
      <c r="B677" s="265">
        <v>1313</v>
      </c>
      <c r="C677" s="265">
        <v>1419</v>
      </c>
      <c r="D677" s="278">
        <f t="shared" si="3"/>
        <v>0.08073115003808073</v>
      </c>
      <c r="E677" s="162"/>
    </row>
    <row r="678" spans="1:5" s="147" customFormat="1" ht="15" customHeight="1">
      <c r="A678" s="280" t="s">
        <v>540</v>
      </c>
      <c r="B678" s="265">
        <v>1</v>
      </c>
      <c r="C678" s="265"/>
      <c r="D678" s="278">
        <f t="shared" si="3"/>
        <v>-1</v>
      </c>
      <c r="E678" s="162"/>
    </row>
    <row r="679" spans="1:5" s="147" customFormat="1" ht="15" customHeight="1">
      <c r="A679" s="280" t="s">
        <v>541</v>
      </c>
      <c r="B679" s="265">
        <v>6</v>
      </c>
      <c r="C679" s="265"/>
      <c r="D679" s="278">
        <f t="shared" si="3"/>
        <v>-1</v>
      </c>
      <c r="E679" s="162"/>
    </row>
    <row r="680" spans="1:5" s="147" customFormat="1" ht="15" customHeight="1">
      <c r="A680" s="280" t="s">
        <v>542</v>
      </c>
      <c r="B680" s="265">
        <f>SUM(B681:B683)</f>
        <v>239</v>
      </c>
      <c r="C680" s="265">
        <f>SUM(C681:C683)</f>
        <v>270</v>
      </c>
      <c r="D680" s="278">
        <f t="shared" si="3"/>
        <v>0.1297071129707113</v>
      </c>
      <c r="E680" s="162"/>
    </row>
    <row r="681" spans="1:5" s="147" customFormat="1" ht="15" customHeight="1">
      <c r="A681" s="280" t="s">
        <v>543</v>
      </c>
      <c r="B681" s="265">
        <v>2</v>
      </c>
      <c r="C681" s="265">
        <v>113</v>
      </c>
      <c r="D681" s="278">
        <f t="shared" si="3"/>
        <v>55.5</v>
      </c>
      <c r="E681" s="162"/>
    </row>
    <row r="682" spans="1:5" s="147" customFormat="1" ht="15" customHeight="1">
      <c r="A682" s="280" t="s">
        <v>544</v>
      </c>
      <c r="B682" s="265">
        <v>236</v>
      </c>
      <c r="C682" s="265">
        <v>157</v>
      </c>
      <c r="D682" s="278">
        <f t="shared" si="3"/>
        <v>-0.3347457627118644</v>
      </c>
      <c r="E682" s="162"/>
    </row>
    <row r="683" spans="1:5" s="147" customFormat="1" ht="15" customHeight="1">
      <c r="A683" s="280" t="s">
        <v>545</v>
      </c>
      <c r="B683" s="265">
        <v>1</v>
      </c>
      <c r="C683" s="265"/>
      <c r="D683" s="278">
        <f t="shared" si="3"/>
        <v>-1</v>
      </c>
      <c r="E683" s="162"/>
    </row>
    <row r="684" spans="1:5" s="147" customFormat="1" ht="15" customHeight="1">
      <c r="A684" s="280" t="s">
        <v>546</v>
      </c>
      <c r="B684" s="265">
        <f>SUM(B685:B687)</f>
        <v>697</v>
      </c>
      <c r="C684" s="265">
        <f>SUM(C685:C687)</f>
        <v>729</v>
      </c>
      <c r="D684" s="278">
        <f t="shared" si="3"/>
        <v>0.04591104734576758</v>
      </c>
      <c r="E684" s="162"/>
    </row>
    <row r="685" spans="1:5" s="147" customFormat="1" ht="15" customHeight="1">
      <c r="A685" s="280" t="s">
        <v>547</v>
      </c>
      <c r="B685" s="265">
        <v>697</v>
      </c>
      <c r="C685" s="265">
        <v>729</v>
      </c>
      <c r="D685" s="278">
        <f t="shared" si="3"/>
        <v>0.04591104734576758</v>
      </c>
      <c r="E685" s="162"/>
    </row>
    <row r="686" spans="1:5" s="147" customFormat="1" ht="15" customHeight="1">
      <c r="A686" s="280" t="s">
        <v>548</v>
      </c>
      <c r="B686" s="265"/>
      <c r="C686" s="265"/>
      <c r="D686" s="278"/>
      <c r="E686" s="162"/>
    </row>
    <row r="687" spans="1:5" s="147" customFormat="1" ht="15" customHeight="1">
      <c r="A687" s="280" t="s">
        <v>549</v>
      </c>
      <c r="B687" s="265"/>
      <c r="C687" s="265"/>
      <c r="D687" s="278"/>
      <c r="E687" s="162"/>
    </row>
    <row r="688" spans="1:5" s="147" customFormat="1" ht="15" customHeight="1">
      <c r="A688" s="280" t="s">
        <v>550</v>
      </c>
      <c r="B688" s="265">
        <f>SUM(B689:B690)</f>
        <v>0</v>
      </c>
      <c r="C688" s="265">
        <f>SUM(C689:C690)</f>
        <v>24</v>
      </c>
      <c r="D688" s="278"/>
      <c r="E688" s="162"/>
    </row>
    <row r="689" spans="1:5" s="147" customFormat="1" ht="15" customHeight="1">
      <c r="A689" s="280" t="s">
        <v>551</v>
      </c>
      <c r="B689" s="265"/>
      <c r="C689" s="265">
        <v>24</v>
      </c>
      <c r="D689" s="278"/>
      <c r="E689" s="162"/>
    </row>
    <row r="690" spans="1:5" s="147" customFormat="1" ht="15" customHeight="1">
      <c r="A690" s="280" t="s">
        <v>552</v>
      </c>
      <c r="B690" s="265"/>
      <c r="C690" s="265"/>
      <c r="D690" s="278"/>
      <c r="E690" s="162"/>
    </row>
    <row r="691" spans="1:5" s="147" customFormat="1" ht="15" customHeight="1">
      <c r="A691" s="280" t="s">
        <v>553</v>
      </c>
      <c r="B691" s="265">
        <f>SUM(B692:B699)</f>
        <v>192</v>
      </c>
      <c r="C691" s="265">
        <f>SUM(C692:C699)</f>
        <v>235</v>
      </c>
      <c r="D691" s="278">
        <f t="shared" si="3"/>
        <v>0.22395833333333334</v>
      </c>
      <c r="E691" s="162"/>
    </row>
    <row r="692" spans="1:5" s="147" customFormat="1" ht="15" customHeight="1">
      <c r="A692" s="280" t="s">
        <v>43</v>
      </c>
      <c r="B692" s="265">
        <v>123</v>
      </c>
      <c r="C692" s="265">
        <v>68</v>
      </c>
      <c r="D692" s="278">
        <f t="shared" si="3"/>
        <v>-0.44715447154471544</v>
      </c>
      <c r="E692" s="162"/>
    </row>
    <row r="693" spans="1:5" s="147" customFormat="1" ht="15" customHeight="1">
      <c r="A693" s="280" t="s">
        <v>44</v>
      </c>
      <c r="B693" s="265">
        <v>18</v>
      </c>
      <c r="C693" s="265">
        <v>4</v>
      </c>
      <c r="D693" s="278">
        <f t="shared" si="3"/>
        <v>-0.7777777777777778</v>
      </c>
      <c r="E693" s="162"/>
    </row>
    <row r="694" spans="1:5" s="147" customFormat="1" ht="15" customHeight="1">
      <c r="A694" s="280" t="s">
        <v>45</v>
      </c>
      <c r="B694" s="265"/>
      <c r="C694" s="265"/>
      <c r="D694" s="278"/>
      <c r="E694" s="162"/>
    </row>
    <row r="695" spans="1:5" s="147" customFormat="1" ht="15" customHeight="1">
      <c r="A695" s="280" t="s">
        <v>85</v>
      </c>
      <c r="B695" s="265"/>
      <c r="C695" s="265"/>
      <c r="D695" s="278"/>
      <c r="E695" s="162"/>
    </row>
    <row r="696" spans="1:5" s="147" customFormat="1" ht="15" customHeight="1">
      <c r="A696" s="280" t="s">
        <v>554</v>
      </c>
      <c r="B696" s="265"/>
      <c r="C696" s="265"/>
      <c r="D696" s="278"/>
      <c r="E696" s="162"/>
    </row>
    <row r="697" spans="1:5" s="147" customFormat="1" ht="15" customHeight="1">
      <c r="A697" s="280" t="s">
        <v>555</v>
      </c>
      <c r="B697" s="265"/>
      <c r="C697" s="265"/>
      <c r="D697" s="278"/>
      <c r="E697" s="162"/>
    </row>
    <row r="698" spans="1:5" s="147" customFormat="1" ht="15" customHeight="1">
      <c r="A698" s="280" t="s">
        <v>52</v>
      </c>
      <c r="B698" s="265"/>
      <c r="C698" s="265">
        <v>119</v>
      </c>
      <c r="D698" s="278"/>
      <c r="E698" s="162"/>
    </row>
    <row r="699" spans="1:5" s="147" customFormat="1" ht="15" customHeight="1">
      <c r="A699" s="280" t="s">
        <v>556</v>
      </c>
      <c r="B699" s="265">
        <v>51</v>
      </c>
      <c r="C699" s="265">
        <v>44</v>
      </c>
      <c r="D699" s="278">
        <f t="shared" si="3"/>
        <v>-0.13725490196078433</v>
      </c>
      <c r="E699" s="162"/>
    </row>
    <row r="700" spans="1:5" s="147" customFormat="1" ht="15" customHeight="1">
      <c r="A700" s="280" t="s">
        <v>557</v>
      </c>
      <c r="B700" s="265">
        <f>B701</f>
        <v>0</v>
      </c>
      <c r="C700" s="265">
        <f>C701</f>
        <v>60</v>
      </c>
      <c r="D700" s="278"/>
      <c r="E700" s="162"/>
    </row>
    <row r="701" spans="1:5" s="147" customFormat="1" ht="15" customHeight="1">
      <c r="A701" s="280" t="s">
        <v>558</v>
      </c>
      <c r="B701" s="265">
        <v>0</v>
      </c>
      <c r="C701" s="265">
        <v>60</v>
      </c>
      <c r="D701" s="278"/>
      <c r="E701" s="162"/>
    </row>
    <row r="702" spans="1:5" s="147" customFormat="1" ht="15" customHeight="1">
      <c r="A702" s="280" t="s">
        <v>559</v>
      </c>
      <c r="B702" s="265">
        <f>B703</f>
        <v>0</v>
      </c>
      <c r="C702" s="265">
        <f>C703</f>
        <v>722</v>
      </c>
      <c r="D702" s="278"/>
      <c r="E702" s="162"/>
    </row>
    <row r="703" spans="1:5" s="147" customFormat="1" ht="15" customHeight="1">
      <c r="A703" s="280" t="s">
        <v>560</v>
      </c>
      <c r="B703" s="265"/>
      <c r="C703" s="265">
        <v>722</v>
      </c>
      <c r="D703" s="278"/>
      <c r="E703" s="162"/>
    </row>
    <row r="704" spans="1:5" s="147" customFormat="1" ht="15" customHeight="1">
      <c r="A704" s="280" t="s">
        <v>561</v>
      </c>
      <c r="B704" s="265">
        <f>B705+B714+B718+B727+B733+B740+B746+B749+B752+B756+B762+B764+B766+B781</f>
        <v>11049</v>
      </c>
      <c r="C704" s="265">
        <f>C705+C714+C718+C727+C733+C740+C746+C749+C752+C756+C762+C764+C766+C781</f>
        <v>10023</v>
      </c>
      <c r="D704" s="278">
        <f t="shared" si="3"/>
        <v>-0.09285908226988868</v>
      </c>
      <c r="E704" s="162"/>
    </row>
    <row r="705" spans="1:5" s="147" customFormat="1" ht="15" customHeight="1">
      <c r="A705" s="280" t="s">
        <v>562</v>
      </c>
      <c r="B705" s="265">
        <f>SUM(B706:B713)</f>
        <v>75</v>
      </c>
      <c r="C705" s="265">
        <f>SUM(C706:C713)</f>
        <v>104</v>
      </c>
      <c r="D705" s="278">
        <f t="shared" si="3"/>
        <v>0.38666666666666666</v>
      </c>
      <c r="E705" s="162"/>
    </row>
    <row r="706" spans="1:5" s="147" customFormat="1" ht="15" customHeight="1">
      <c r="A706" s="280" t="s">
        <v>43</v>
      </c>
      <c r="B706" s="265">
        <v>74</v>
      </c>
      <c r="C706" s="265">
        <v>104</v>
      </c>
      <c r="D706" s="278">
        <f t="shared" si="3"/>
        <v>0.40540540540540543</v>
      </c>
      <c r="E706" s="162"/>
    </row>
    <row r="707" spans="1:5" s="147" customFormat="1" ht="15" customHeight="1">
      <c r="A707" s="280" t="s">
        <v>44</v>
      </c>
      <c r="B707" s="265"/>
      <c r="C707" s="265"/>
      <c r="D707" s="278"/>
      <c r="E707" s="162"/>
    </row>
    <row r="708" spans="1:5" s="147" customFormat="1" ht="15" customHeight="1">
      <c r="A708" s="280" t="s">
        <v>45</v>
      </c>
      <c r="B708" s="265"/>
      <c r="C708" s="265"/>
      <c r="D708" s="278"/>
      <c r="E708" s="162"/>
    </row>
    <row r="709" spans="1:5" s="147" customFormat="1" ht="15" customHeight="1">
      <c r="A709" s="280" t="s">
        <v>563</v>
      </c>
      <c r="B709" s="265"/>
      <c r="C709" s="265"/>
      <c r="D709" s="278"/>
      <c r="E709" s="162"/>
    </row>
    <row r="710" spans="1:5" s="147" customFormat="1" ht="15" customHeight="1">
      <c r="A710" s="280" t="s">
        <v>564</v>
      </c>
      <c r="B710" s="265"/>
      <c r="C710" s="265"/>
      <c r="D710" s="278"/>
      <c r="E710" s="162"/>
    </row>
    <row r="711" spans="1:5" s="147" customFormat="1" ht="15" customHeight="1">
      <c r="A711" s="280" t="s">
        <v>565</v>
      </c>
      <c r="B711" s="265"/>
      <c r="C711" s="265"/>
      <c r="D711" s="278"/>
      <c r="E711" s="162"/>
    </row>
    <row r="712" spans="1:5" s="148" customFormat="1" ht="15" customHeight="1">
      <c r="A712" s="280" t="s">
        <v>566</v>
      </c>
      <c r="B712" s="265"/>
      <c r="C712" s="265"/>
      <c r="D712" s="278"/>
      <c r="E712" s="283"/>
    </row>
    <row r="713" spans="1:5" s="147" customFormat="1" ht="15" customHeight="1">
      <c r="A713" s="280" t="s">
        <v>567</v>
      </c>
      <c r="B713" s="265">
        <v>1</v>
      </c>
      <c r="C713" s="265"/>
      <c r="D713" s="278">
        <f>(C713-B713)/B713</f>
        <v>-1</v>
      </c>
      <c r="E713" s="162"/>
    </row>
    <row r="714" spans="1:5" s="147" customFormat="1" ht="15" customHeight="1">
      <c r="A714" s="280" t="s">
        <v>568</v>
      </c>
      <c r="B714" s="265">
        <v>0</v>
      </c>
      <c r="C714" s="265">
        <f>SUM(C715:C717)</f>
        <v>0</v>
      </c>
      <c r="D714" s="278"/>
      <c r="E714" s="162"/>
    </row>
    <row r="715" spans="1:5" s="147" customFormat="1" ht="15" customHeight="1">
      <c r="A715" s="280" t="s">
        <v>569</v>
      </c>
      <c r="B715" s="265">
        <v>0</v>
      </c>
      <c r="C715" s="265"/>
      <c r="D715" s="278"/>
      <c r="E715" s="162"/>
    </row>
    <row r="716" spans="1:5" s="147" customFormat="1" ht="15" customHeight="1">
      <c r="A716" s="280" t="s">
        <v>570</v>
      </c>
      <c r="B716" s="265">
        <v>0</v>
      </c>
      <c r="C716" s="265"/>
      <c r="D716" s="278"/>
      <c r="E716" s="162"/>
    </row>
    <row r="717" spans="1:5" s="147" customFormat="1" ht="15" customHeight="1">
      <c r="A717" s="280" t="s">
        <v>571</v>
      </c>
      <c r="B717" s="265">
        <v>0</v>
      </c>
      <c r="C717" s="265"/>
      <c r="D717" s="278"/>
      <c r="E717" s="162"/>
    </row>
    <row r="718" spans="1:5" s="147" customFormat="1" ht="15" customHeight="1">
      <c r="A718" s="280" t="s">
        <v>572</v>
      </c>
      <c r="B718" s="265">
        <f>SUM(B719:B726)</f>
        <v>7968</v>
      </c>
      <c r="C718" s="265">
        <f>SUM(C719:C726)</f>
        <v>2700</v>
      </c>
      <c r="D718" s="278">
        <f>(C718-B718)/B718</f>
        <v>-0.661144578313253</v>
      </c>
      <c r="E718" s="162"/>
    </row>
    <row r="719" spans="1:5" s="147" customFormat="1" ht="15" customHeight="1">
      <c r="A719" s="280" t="s">
        <v>573</v>
      </c>
      <c r="B719" s="265">
        <v>0</v>
      </c>
      <c r="C719" s="265"/>
      <c r="D719" s="278"/>
      <c r="E719" s="162"/>
    </row>
    <row r="720" spans="1:5" s="148" customFormat="1" ht="15" customHeight="1">
      <c r="A720" s="280" t="s">
        <v>574</v>
      </c>
      <c r="B720" s="265">
        <v>2424</v>
      </c>
      <c r="C720" s="265">
        <v>700</v>
      </c>
      <c r="D720" s="278">
        <f>(C720-B720)/B720</f>
        <v>-0.7112211221122112</v>
      </c>
      <c r="E720" s="283"/>
    </row>
    <row r="721" spans="1:5" s="147" customFormat="1" ht="15" customHeight="1">
      <c r="A721" s="280" t="s">
        <v>575</v>
      </c>
      <c r="B721" s="265">
        <v>0</v>
      </c>
      <c r="C721" s="265"/>
      <c r="D721" s="278"/>
      <c r="E721" s="162"/>
    </row>
    <row r="722" spans="1:5" s="266" customFormat="1" ht="15" customHeight="1">
      <c r="A722" s="280" t="s">
        <v>576</v>
      </c>
      <c r="B722" s="265">
        <v>0</v>
      </c>
      <c r="C722" s="265"/>
      <c r="D722" s="278"/>
      <c r="E722" s="281"/>
    </row>
    <row r="723" spans="1:5" s="147" customFormat="1" ht="15" customHeight="1">
      <c r="A723" s="280" t="s">
        <v>577</v>
      </c>
      <c r="B723" s="265">
        <v>0</v>
      </c>
      <c r="C723" s="265"/>
      <c r="D723" s="278"/>
      <c r="E723" s="162"/>
    </row>
    <row r="724" spans="1:5" s="147" customFormat="1" ht="15" customHeight="1">
      <c r="A724" s="280" t="s">
        <v>578</v>
      </c>
      <c r="B724" s="265">
        <v>0</v>
      </c>
      <c r="C724" s="265"/>
      <c r="D724" s="278"/>
      <c r="E724" s="162"/>
    </row>
    <row r="725" spans="1:5" s="147" customFormat="1" ht="15" customHeight="1">
      <c r="A725" s="280" t="s">
        <v>579</v>
      </c>
      <c r="B725" s="265">
        <v>4880</v>
      </c>
      <c r="C725" s="265">
        <v>1800</v>
      </c>
      <c r="D725" s="278">
        <f>(C725-B725)/B725</f>
        <v>-0.6311475409836066</v>
      </c>
      <c r="E725" s="162"/>
    </row>
    <row r="726" spans="1:5" s="147" customFormat="1" ht="15" customHeight="1">
      <c r="A726" s="280" t="s">
        <v>580</v>
      </c>
      <c r="B726" s="265">
        <v>664</v>
      </c>
      <c r="C726" s="265">
        <v>200</v>
      </c>
      <c r="D726" s="278">
        <f>(C726-B726)/B726</f>
        <v>-0.6987951807228916</v>
      </c>
      <c r="E726" s="162"/>
    </row>
    <row r="727" spans="1:5" s="147" customFormat="1" ht="15" customHeight="1">
      <c r="A727" s="280" t="s">
        <v>581</v>
      </c>
      <c r="B727" s="265">
        <f>SUM(B728:B732)</f>
        <v>500</v>
      </c>
      <c r="C727" s="265">
        <f>SUM(C728:C732)</f>
        <v>500</v>
      </c>
      <c r="D727" s="278">
        <f>(C727-B727)/B727</f>
        <v>0</v>
      </c>
      <c r="E727" s="162"/>
    </row>
    <row r="728" spans="1:5" s="147" customFormat="1" ht="15" customHeight="1">
      <c r="A728" s="280" t="s">
        <v>582</v>
      </c>
      <c r="B728" s="265">
        <v>500</v>
      </c>
      <c r="C728" s="265">
        <v>500</v>
      </c>
      <c r="D728" s="278">
        <f>(C728-B728)/B728</f>
        <v>0</v>
      </c>
      <c r="E728" s="162"/>
    </row>
    <row r="729" spans="1:5" s="147" customFormat="1" ht="15" customHeight="1">
      <c r="A729" s="280" t="s">
        <v>583</v>
      </c>
      <c r="B729" s="265"/>
      <c r="C729" s="265"/>
      <c r="D729" s="278"/>
      <c r="E729" s="162"/>
    </row>
    <row r="730" spans="1:5" s="147" customFormat="1" ht="15" customHeight="1">
      <c r="A730" s="280" t="s">
        <v>584</v>
      </c>
      <c r="B730" s="265"/>
      <c r="C730" s="265"/>
      <c r="D730" s="278"/>
      <c r="E730" s="162"/>
    </row>
    <row r="731" spans="1:5" s="147" customFormat="1" ht="15" customHeight="1">
      <c r="A731" s="280" t="s">
        <v>585</v>
      </c>
      <c r="B731" s="265"/>
      <c r="C731" s="265"/>
      <c r="D731" s="278"/>
      <c r="E731" s="162"/>
    </row>
    <row r="732" spans="1:5" s="147" customFormat="1" ht="15" customHeight="1">
      <c r="A732" s="280" t="s">
        <v>586</v>
      </c>
      <c r="B732" s="265"/>
      <c r="C732" s="265"/>
      <c r="D732" s="278"/>
      <c r="E732" s="162"/>
    </row>
    <row r="733" spans="1:5" s="147" customFormat="1" ht="15" customHeight="1">
      <c r="A733" s="280" t="s">
        <v>587</v>
      </c>
      <c r="B733" s="265">
        <f>SUM(B734:B739)</f>
        <v>2506</v>
      </c>
      <c r="C733" s="265">
        <f>SUM(C734:C739)</f>
        <v>334</v>
      </c>
      <c r="D733" s="278">
        <f>(C733-B733)/B733</f>
        <v>-0.8667198723064645</v>
      </c>
      <c r="E733" s="162"/>
    </row>
    <row r="734" spans="1:5" s="147" customFormat="1" ht="15" customHeight="1">
      <c r="A734" s="280" t="s">
        <v>588</v>
      </c>
      <c r="B734" s="265">
        <v>0</v>
      </c>
      <c r="C734" s="265">
        <v>318</v>
      </c>
      <c r="D734" s="278"/>
      <c r="E734" s="162"/>
    </row>
    <row r="735" spans="1:5" s="147" customFormat="1" ht="15" customHeight="1">
      <c r="A735" s="280" t="s">
        <v>589</v>
      </c>
      <c r="B735" s="265">
        <v>0</v>
      </c>
      <c r="C735" s="265">
        <v>16</v>
      </c>
      <c r="D735" s="278"/>
      <c r="E735" s="162"/>
    </row>
    <row r="736" spans="1:5" s="147" customFormat="1" ht="15" customHeight="1">
      <c r="A736" s="280" t="s">
        <v>590</v>
      </c>
      <c r="B736" s="265">
        <v>0</v>
      </c>
      <c r="C736" s="265"/>
      <c r="D736" s="278"/>
      <c r="E736" s="162"/>
    </row>
    <row r="737" spans="1:5" s="147" customFormat="1" ht="15" customHeight="1">
      <c r="A737" s="280" t="s">
        <v>591</v>
      </c>
      <c r="B737" s="265">
        <v>0</v>
      </c>
      <c r="C737" s="265"/>
      <c r="D737" s="278"/>
      <c r="E737" s="162"/>
    </row>
    <row r="738" spans="1:5" s="147" customFormat="1" ht="15" customHeight="1">
      <c r="A738" s="280" t="s">
        <v>592</v>
      </c>
      <c r="B738" s="265">
        <v>0</v>
      </c>
      <c r="C738" s="265"/>
      <c r="D738" s="278"/>
      <c r="E738" s="162"/>
    </row>
    <row r="739" spans="1:5" s="147" customFormat="1" ht="15" customHeight="1">
      <c r="A739" s="280" t="s">
        <v>593</v>
      </c>
      <c r="B739" s="265">
        <v>2506</v>
      </c>
      <c r="C739" s="265"/>
      <c r="D739" s="278">
        <f>(C739-B739)/B739</f>
        <v>-1</v>
      </c>
      <c r="E739" s="162"/>
    </row>
    <row r="740" spans="1:5" s="147" customFormat="1" ht="15" customHeight="1">
      <c r="A740" s="280" t="s">
        <v>594</v>
      </c>
      <c r="B740" s="265">
        <f>SUM(B741:B745)</f>
        <v>0</v>
      </c>
      <c r="C740" s="265">
        <f>SUM(C741:C745)</f>
        <v>281</v>
      </c>
      <c r="D740" s="278"/>
      <c r="E740" s="162"/>
    </row>
    <row r="741" spans="1:5" s="147" customFormat="1" ht="15" customHeight="1">
      <c r="A741" s="280" t="s">
        <v>595</v>
      </c>
      <c r="B741" s="265">
        <v>0</v>
      </c>
      <c r="C741" s="265">
        <v>281</v>
      </c>
      <c r="D741" s="278"/>
      <c r="E741" s="162"/>
    </row>
    <row r="742" spans="1:5" s="147" customFormat="1" ht="15" customHeight="1">
      <c r="A742" s="280" t="s">
        <v>596</v>
      </c>
      <c r="B742" s="265">
        <v>0</v>
      </c>
      <c r="C742" s="265"/>
      <c r="D742" s="278"/>
      <c r="E742" s="162"/>
    </row>
    <row r="743" spans="1:5" s="147" customFormat="1" ht="15" customHeight="1">
      <c r="A743" s="280" t="s">
        <v>597</v>
      </c>
      <c r="B743" s="265">
        <v>0</v>
      </c>
      <c r="C743" s="265"/>
      <c r="D743" s="278"/>
      <c r="E743" s="162"/>
    </row>
    <row r="744" spans="1:5" s="147" customFormat="1" ht="15" customHeight="1">
      <c r="A744" s="280" t="s">
        <v>598</v>
      </c>
      <c r="B744" s="265">
        <v>0</v>
      </c>
      <c r="C744" s="265"/>
      <c r="D744" s="278"/>
      <c r="E744" s="162"/>
    </row>
    <row r="745" spans="1:5" s="147" customFormat="1" ht="15" customHeight="1">
      <c r="A745" s="280" t="s">
        <v>599</v>
      </c>
      <c r="B745" s="265">
        <v>0</v>
      </c>
      <c r="C745" s="265"/>
      <c r="D745" s="278"/>
      <c r="E745" s="162"/>
    </row>
    <row r="746" spans="1:5" s="147" customFormat="1" ht="15" customHeight="1">
      <c r="A746" s="280" t="s">
        <v>600</v>
      </c>
      <c r="B746" s="265">
        <v>0</v>
      </c>
      <c r="C746" s="265"/>
      <c r="D746" s="278"/>
      <c r="E746" s="162"/>
    </row>
    <row r="747" spans="1:5" s="147" customFormat="1" ht="15" customHeight="1">
      <c r="A747" s="280" t="s">
        <v>601</v>
      </c>
      <c r="B747" s="265">
        <v>0</v>
      </c>
      <c r="C747" s="265"/>
      <c r="D747" s="278"/>
      <c r="E747" s="162"/>
    </row>
    <row r="748" spans="1:5" s="147" customFormat="1" ht="15" customHeight="1">
      <c r="A748" s="280" t="s">
        <v>602</v>
      </c>
      <c r="B748" s="265">
        <v>0</v>
      </c>
      <c r="C748" s="265"/>
      <c r="D748" s="278"/>
      <c r="E748" s="162"/>
    </row>
    <row r="749" spans="1:5" s="147" customFormat="1" ht="15" customHeight="1">
      <c r="A749" s="280" t="s">
        <v>603</v>
      </c>
      <c r="B749" s="265">
        <v>0</v>
      </c>
      <c r="C749" s="265"/>
      <c r="D749" s="278"/>
      <c r="E749" s="162"/>
    </row>
    <row r="750" spans="1:5" s="147" customFormat="1" ht="15" customHeight="1">
      <c r="A750" s="280" t="s">
        <v>604</v>
      </c>
      <c r="B750" s="265">
        <v>0</v>
      </c>
      <c r="C750" s="265"/>
      <c r="D750" s="278"/>
      <c r="E750" s="162"/>
    </row>
    <row r="751" spans="1:5" s="147" customFormat="1" ht="15" customHeight="1">
      <c r="A751" s="280" t="s">
        <v>605</v>
      </c>
      <c r="B751" s="265">
        <v>0</v>
      </c>
      <c r="C751" s="265"/>
      <c r="D751" s="278"/>
      <c r="E751" s="162"/>
    </row>
    <row r="752" spans="1:5" s="147" customFormat="1" ht="15" customHeight="1">
      <c r="A752" s="280" t="s">
        <v>606</v>
      </c>
      <c r="B752" s="265">
        <v>0</v>
      </c>
      <c r="C752" s="265"/>
      <c r="D752" s="278"/>
      <c r="E752" s="162"/>
    </row>
    <row r="753" spans="1:5" s="147" customFormat="1" ht="15" customHeight="1">
      <c r="A753" s="280" t="s">
        <v>607</v>
      </c>
      <c r="B753" s="265">
        <v>0</v>
      </c>
      <c r="C753" s="265"/>
      <c r="D753" s="278"/>
      <c r="E753" s="162"/>
    </row>
    <row r="754" spans="1:5" s="147" customFormat="1" ht="15" customHeight="1">
      <c r="A754" s="280" t="s">
        <v>608</v>
      </c>
      <c r="B754" s="265">
        <v>0</v>
      </c>
      <c r="C754" s="265"/>
      <c r="D754" s="278"/>
      <c r="E754" s="162"/>
    </row>
    <row r="755" spans="1:5" s="147" customFormat="1" ht="15" customHeight="1">
      <c r="A755" s="280" t="s">
        <v>609</v>
      </c>
      <c r="B755" s="265">
        <v>0</v>
      </c>
      <c r="C755" s="265"/>
      <c r="D755" s="278"/>
      <c r="E755" s="162"/>
    </row>
    <row r="756" spans="1:5" s="147" customFormat="1" ht="15" customHeight="1">
      <c r="A756" s="280" t="s">
        <v>610</v>
      </c>
      <c r="B756" s="265">
        <f>SUM(B757:B761)</f>
        <v>0</v>
      </c>
      <c r="C756" s="265">
        <f>SUM(C757:C761)</f>
        <v>0</v>
      </c>
      <c r="D756" s="278"/>
      <c r="E756" s="162"/>
    </row>
    <row r="757" spans="1:5" s="147" customFormat="1" ht="15" customHeight="1">
      <c r="A757" s="280" t="s">
        <v>611</v>
      </c>
      <c r="B757" s="265"/>
      <c r="C757" s="265"/>
      <c r="D757" s="278"/>
      <c r="E757" s="162"/>
    </row>
    <row r="758" spans="1:5" s="147" customFormat="1" ht="15" customHeight="1">
      <c r="A758" s="280" t="s">
        <v>612</v>
      </c>
      <c r="B758" s="265"/>
      <c r="C758" s="265"/>
      <c r="D758" s="278"/>
      <c r="E758" s="162"/>
    </row>
    <row r="759" spans="1:5" s="147" customFormat="1" ht="15" customHeight="1">
      <c r="A759" s="280" t="s">
        <v>613</v>
      </c>
      <c r="B759" s="265"/>
      <c r="C759" s="265"/>
      <c r="D759" s="278"/>
      <c r="E759" s="162"/>
    </row>
    <row r="760" spans="1:5" s="147" customFormat="1" ht="15" customHeight="1">
      <c r="A760" s="280" t="s">
        <v>614</v>
      </c>
      <c r="B760" s="265"/>
      <c r="C760" s="265"/>
      <c r="D760" s="278"/>
      <c r="E760" s="162"/>
    </row>
    <row r="761" spans="1:5" s="147" customFormat="1" ht="15" customHeight="1">
      <c r="A761" s="280" t="s">
        <v>615</v>
      </c>
      <c r="B761" s="265"/>
      <c r="C761" s="265"/>
      <c r="D761" s="278"/>
      <c r="E761" s="162"/>
    </row>
    <row r="762" spans="1:5" s="147" customFormat="1" ht="15" customHeight="1">
      <c r="A762" s="280" t="s">
        <v>616</v>
      </c>
      <c r="B762" s="265">
        <v>0</v>
      </c>
      <c r="C762" s="265"/>
      <c r="D762" s="278"/>
      <c r="E762" s="162"/>
    </row>
    <row r="763" spans="1:5" s="147" customFormat="1" ht="15" customHeight="1">
      <c r="A763" s="280" t="s">
        <v>617</v>
      </c>
      <c r="B763" s="265">
        <v>0</v>
      </c>
      <c r="C763" s="265"/>
      <c r="D763" s="278"/>
      <c r="E763" s="162"/>
    </row>
    <row r="764" spans="1:5" s="147" customFormat="1" ht="15" customHeight="1">
      <c r="A764" s="280" t="s">
        <v>618</v>
      </c>
      <c r="B764" s="265">
        <f>B765</f>
        <v>0</v>
      </c>
      <c r="C764" s="265">
        <f>C765</f>
        <v>0</v>
      </c>
      <c r="D764" s="278"/>
      <c r="E764" s="162"/>
    </row>
    <row r="765" spans="1:5" s="147" customFormat="1" ht="15" customHeight="1">
      <c r="A765" s="280" t="s">
        <v>619</v>
      </c>
      <c r="B765" s="265">
        <v>0</v>
      </c>
      <c r="C765" s="265"/>
      <c r="D765" s="278"/>
      <c r="E765" s="162"/>
    </row>
    <row r="766" spans="1:5" s="147" customFormat="1" ht="15" customHeight="1">
      <c r="A766" s="280" t="s">
        <v>620</v>
      </c>
      <c r="B766" s="265">
        <v>0</v>
      </c>
      <c r="C766" s="265"/>
      <c r="D766" s="278"/>
      <c r="E766" s="162"/>
    </row>
    <row r="767" spans="1:5" s="147" customFormat="1" ht="15" customHeight="1">
      <c r="A767" s="280" t="s">
        <v>43</v>
      </c>
      <c r="B767" s="265">
        <v>0</v>
      </c>
      <c r="C767" s="265"/>
      <c r="D767" s="278"/>
      <c r="E767" s="162"/>
    </row>
    <row r="768" spans="1:5" s="266" customFormat="1" ht="15" customHeight="1">
      <c r="A768" s="280" t="s">
        <v>44</v>
      </c>
      <c r="B768" s="265">
        <v>0</v>
      </c>
      <c r="C768" s="265"/>
      <c r="D768" s="278"/>
      <c r="E768" s="281"/>
    </row>
    <row r="769" spans="1:5" s="147" customFormat="1" ht="15" customHeight="1">
      <c r="A769" s="280" t="s">
        <v>45</v>
      </c>
      <c r="B769" s="265">
        <v>0</v>
      </c>
      <c r="C769" s="265"/>
      <c r="D769" s="278"/>
      <c r="E769" s="162"/>
    </row>
    <row r="770" spans="1:5" s="147" customFormat="1" ht="15" customHeight="1">
      <c r="A770" s="280" t="s">
        <v>621</v>
      </c>
      <c r="B770" s="265">
        <v>0</v>
      </c>
      <c r="C770" s="265"/>
      <c r="D770" s="278"/>
      <c r="E770" s="162"/>
    </row>
    <row r="771" spans="1:5" s="147" customFormat="1" ht="15" customHeight="1">
      <c r="A771" s="280" t="s">
        <v>622</v>
      </c>
      <c r="B771" s="265">
        <v>0</v>
      </c>
      <c r="C771" s="265"/>
      <c r="D771" s="278"/>
      <c r="E771" s="162"/>
    </row>
    <row r="772" spans="1:5" s="147" customFormat="1" ht="15" customHeight="1">
      <c r="A772" s="280" t="s">
        <v>623</v>
      </c>
      <c r="B772" s="265">
        <v>0</v>
      </c>
      <c r="C772" s="265"/>
      <c r="D772" s="278"/>
      <c r="E772" s="162"/>
    </row>
    <row r="773" spans="1:5" s="147" customFormat="1" ht="15" customHeight="1">
      <c r="A773" s="280" t="s">
        <v>624</v>
      </c>
      <c r="B773" s="265">
        <v>0</v>
      </c>
      <c r="C773" s="265"/>
      <c r="D773" s="278"/>
      <c r="E773" s="162"/>
    </row>
    <row r="774" spans="1:5" s="147" customFormat="1" ht="15" customHeight="1">
      <c r="A774" s="280" t="s">
        <v>625</v>
      </c>
      <c r="B774" s="265">
        <v>0</v>
      </c>
      <c r="C774" s="265"/>
      <c r="D774" s="278"/>
      <c r="E774" s="162"/>
    </row>
    <row r="775" spans="1:5" s="147" customFormat="1" ht="15" customHeight="1">
      <c r="A775" s="280" t="s">
        <v>626</v>
      </c>
      <c r="B775" s="265">
        <v>0</v>
      </c>
      <c r="C775" s="265"/>
      <c r="D775" s="278"/>
      <c r="E775" s="162"/>
    </row>
    <row r="776" spans="1:5" s="147" customFormat="1" ht="15" customHeight="1">
      <c r="A776" s="280" t="s">
        <v>627</v>
      </c>
      <c r="B776" s="265">
        <v>0</v>
      </c>
      <c r="C776" s="265"/>
      <c r="D776" s="278"/>
      <c r="E776" s="162"/>
    </row>
    <row r="777" spans="1:5" s="147" customFormat="1" ht="15" customHeight="1">
      <c r="A777" s="280" t="s">
        <v>85</v>
      </c>
      <c r="B777" s="265">
        <v>0</v>
      </c>
      <c r="C777" s="265"/>
      <c r="D777" s="278"/>
      <c r="E777" s="162"/>
    </row>
    <row r="778" spans="1:5" s="147" customFormat="1" ht="15" customHeight="1">
      <c r="A778" s="280" t="s">
        <v>628</v>
      </c>
      <c r="B778" s="265">
        <v>0</v>
      </c>
      <c r="C778" s="265"/>
      <c r="D778" s="278"/>
      <c r="E778" s="162"/>
    </row>
    <row r="779" spans="1:5" s="147" customFormat="1" ht="15" customHeight="1">
      <c r="A779" s="280" t="s">
        <v>52</v>
      </c>
      <c r="B779" s="265">
        <v>0</v>
      </c>
      <c r="C779" s="265"/>
      <c r="D779" s="278"/>
      <c r="E779" s="162"/>
    </row>
    <row r="780" spans="1:5" s="147" customFormat="1" ht="15" customHeight="1">
      <c r="A780" s="280" t="s">
        <v>629</v>
      </c>
      <c r="B780" s="265">
        <v>0</v>
      </c>
      <c r="C780" s="265"/>
      <c r="D780" s="278"/>
      <c r="E780" s="162"/>
    </row>
    <row r="781" spans="1:5" s="147" customFormat="1" ht="15" customHeight="1">
      <c r="A781" s="280" t="s">
        <v>630</v>
      </c>
      <c r="B781" s="265">
        <f>B782</f>
        <v>0</v>
      </c>
      <c r="C781" s="265">
        <f>C782</f>
        <v>6104</v>
      </c>
      <c r="D781" s="278"/>
      <c r="E781" s="162"/>
    </row>
    <row r="782" spans="1:5" s="147" customFormat="1" ht="15" customHeight="1">
      <c r="A782" s="280" t="s">
        <v>631</v>
      </c>
      <c r="B782" s="265"/>
      <c r="C782" s="265">
        <v>6104</v>
      </c>
      <c r="D782" s="278"/>
      <c r="E782" s="162"/>
    </row>
    <row r="783" spans="1:5" s="147" customFormat="1" ht="15" customHeight="1">
      <c r="A783" s="280" t="s">
        <v>632</v>
      </c>
      <c r="B783" s="265">
        <f>B784+B795+B797+B800+B802+B804</f>
        <v>3314</v>
      </c>
      <c r="C783" s="265">
        <f>C784+C795+C797+C800+C802+C804</f>
        <v>4405</v>
      </c>
      <c r="D783" s="278">
        <f>(C783-B783)/B783</f>
        <v>0.3292094146047073</v>
      </c>
      <c r="E783" s="162"/>
    </row>
    <row r="784" spans="1:5" s="147" customFormat="1" ht="15" customHeight="1">
      <c r="A784" s="280" t="s">
        <v>633</v>
      </c>
      <c r="B784" s="265">
        <f>SUM(B785:B794)</f>
        <v>1404</v>
      </c>
      <c r="C784" s="265">
        <f>SUM(C785:C794)</f>
        <v>1561</v>
      </c>
      <c r="D784" s="278">
        <f>(C784-B784)/B784</f>
        <v>0.11182336182336182</v>
      </c>
      <c r="E784" s="162"/>
    </row>
    <row r="785" spans="1:5" s="147" customFormat="1" ht="15" customHeight="1">
      <c r="A785" s="280" t="s">
        <v>43</v>
      </c>
      <c r="B785" s="265">
        <v>919</v>
      </c>
      <c r="C785" s="265">
        <v>443</v>
      </c>
      <c r="D785" s="278">
        <f>(C785-B785)/B785</f>
        <v>-0.5179542981501633</v>
      </c>
      <c r="E785" s="162"/>
    </row>
    <row r="786" spans="1:5" s="147" customFormat="1" ht="15" customHeight="1">
      <c r="A786" s="280" t="s">
        <v>44</v>
      </c>
      <c r="B786" s="265">
        <v>62</v>
      </c>
      <c r="C786" s="265">
        <v>91</v>
      </c>
      <c r="D786" s="278">
        <f>(C786-B786)/B786</f>
        <v>0.46774193548387094</v>
      </c>
      <c r="E786" s="162"/>
    </row>
    <row r="787" spans="1:5" s="147" customFormat="1" ht="15" customHeight="1">
      <c r="A787" s="280" t="s">
        <v>45</v>
      </c>
      <c r="B787" s="265"/>
      <c r="C787" s="265">
        <v>607</v>
      </c>
      <c r="D787" s="278"/>
      <c r="E787" s="162"/>
    </row>
    <row r="788" spans="1:5" s="147" customFormat="1" ht="15" customHeight="1">
      <c r="A788" s="280" t="s">
        <v>634</v>
      </c>
      <c r="B788" s="265">
        <v>99</v>
      </c>
      <c r="C788" s="265">
        <v>106</v>
      </c>
      <c r="D788" s="278">
        <f>(C788-B788)/B788</f>
        <v>0.0707070707070707</v>
      </c>
      <c r="E788" s="162"/>
    </row>
    <row r="789" spans="1:5" s="147" customFormat="1" ht="15" customHeight="1">
      <c r="A789" s="280" t="s">
        <v>635</v>
      </c>
      <c r="B789" s="265"/>
      <c r="C789" s="265"/>
      <c r="D789" s="278"/>
      <c r="E789" s="162"/>
    </row>
    <row r="790" spans="1:5" s="147" customFormat="1" ht="15" customHeight="1">
      <c r="A790" s="280" t="s">
        <v>636</v>
      </c>
      <c r="B790" s="265"/>
      <c r="C790" s="265"/>
      <c r="D790" s="278"/>
      <c r="E790" s="162"/>
    </row>
    <row r="791" spans="1:5" s="147" customFormat="1" ht="15" customHeight="1">
      <c r="A791" s="280" t="s">
        <v>637</v>
      </c>
      <c r="B791" s="265"/>
      <c r="C791" s="265"/>
      <c r="D791" s="278"/>
      <c r="E791" s="162"/>
    </row>
    <row r="792" spans="1:5" s="266" customFormat="1" ht="15" customHeight="1">
      <c r="A792" s="280" t="s">
        <v>638</v>
      </c>
      <c r="B792" s="265"/>
      <c r="C792" s="265"/>
      <c r="D792" s="278"/>
      <c r="E792" s="281"/>
    </row>
    <row r="793" spans="1:5" s="147" customFormat="1" ht="15" customHeight="1">
      <c r="A793" s="280" t="s">
        <v>639</v>
      </c>
      <c r="B793" s="265"/>
      <c r="C793" s="265"/>
      <c r="D793" s="278"/>
      <c r="E793" s="162"/>
    </row>
    <row r="794" spans="1:5" s="147" customFormat="1" ht="15" customHeight="1">
      <c r="A794" s="280" t="s">
        <v>640</v>
      </c>
      <c r="B794" s="265">
        <v>324</v>
      </c>
      <c r="C794" s="265">
        <v>314</v>
      </c>
      <c r="D794" s="278">
        <f>(C794-B794)/B794</f>
        <v>-0.030864197530864196</v>
      </c>
      <c r="E794" s="162"/>
    </row>
    <row r="795" spans="1:5" s="147" customFormat="1" ht="15" customHeight="1">
      <c r="A795" s="280" t="s">
        <v>641</v>
      </c>
      <c r="B795" s="265">
        <f>B796</f>
        <v>100</v>
      </c>
      <c r="C795" s="265">
        <f>C796</f>
        <v>100</v>
      </c>
      <c r="D795" s="278">
        <f>(C795-B795)/B795</f>
        <v>0</v>
      </c>
      <c r="E795" s="162"/>
    </row>
    <row r="796" spans="1:5" s="147" customFormat="1" ht="15" customHeight="1">
      <c r="A796" s="280" t="s">
        <v>642</v>
      </c>
      <c r="B796" s="265">
        <v>100</v>
      </c>
      <c r="C796" s="265">
        <v>100</v>
      </c>
      <c r="D796" s="278">
        <f>(C796-B796)/B796</f>
        <v>0</v>
      </c>
      <c r="E796" s="162"/>
    </row>
    <row r="797" spans="1:5" s="147" customFormat="1" ht="15" customHeight="1">
      <c r="A797" s="280" t="s">
        <v>643</v>
      </c>
      <c r="B797" s="265">
        <f>SUM(B798:B799)</f>
        <v>145</v>
      </c>
      <c r="C797" s="265">
        <f>SUM(C798:C799)</f>
        <v>9</v>
      </c>
      <c r="D797" s="278">
        <f>(C797-B797)/B797</f>
        <v>-0.9379310344827586</v>
      </c>
      <c r="E797" s="162"/>
    </row>
    <row r="798" spans="1:5" s="147" customFormat="1" ht="15" customHeight="1">
      <c r="A798" s="280" t="s">
        <v>644</v>
      </c>
      <c r="B798" s="265"/>
      <c r="C798" s="265"/>
      <c r="D798" s="278"/>
      <c r="E798" s="162"/>
    </row>
    <row r="799" spans="1:5" s="266" customFormat="1" ht="15" customHeight="1">
      <c r="A799" s="280" t="s">
        <v>645</v>
      </c>
      <c r="B799" s="265">
        <v>145</v>
      </c>
      <c r="C799" s="265">
        <v>9</v>
      </c>
      <c r="D799" s="278">
        <f>(C799-B799)/B799</f>
        <v>-0.9379310344827586</v>
      </c>
      <c r="E799" s="281"/>
    </row>
    <row r="800" spans="1:5" s="147" customFormat="1" ht="15" customHeight="1">
      <c r="A800" s="280" t="s">
        <v>646</v>
      </c>
      <c r="B800" s="265">
        <f>B801</f>
        <v>1058</v>
      </c>
      <c r="C800" s="265">
        <f>C801</f>
        <v>1163</v>
      </c>
      <c r="D800" s="278">
        <f>(C800-B800)/B800</f>
        <v>0.09924385633270322</v>
      </c>
      <c r="E800" s="162"/>
    </row>
    <row r="801" spans="1:5" s="266" customFormat="1" ht="15" customHeight="1">
      <c r="A801" s="280" t="s">
        <v>647</v>
      </c>
      <c r="B801" s="265">
        <v>1058</v>
      </c>
      <c r="C801" s="265">
        <v>1163</v>
      </c>
      <c r="D801" s="278">
        <f>(C801-B801)/B801</f>
        <v>0.09924385633270322</v>
      </c>
      <c r="E801" s="281"/>
    </row>
    <row r="802" spans="1:5" s="147" customFormat="1" ht="15" customHeight="1">
      <c r="A802" s="280" t="s">
        <v>648</v>
      </c>
      <c r="B802" s="265">
        <v>0</v>
      </c>
      <c r="C802" s="265"/>
      <c r="D802" s="278"/>
      <c r="E802" s="162"/>
    </row>
    <row r="803" spans="1:5" s="147" customFormat="1" ht="15" customHeight="1">
      <c r="A803" s="280" t="s">
        <v>649</v>
      </c>
      <c r="B803" s="265">
        <v>0</v>
      </c>
      <c r="C803" s="265"/>
      <c r="D803" s="278"/>
      <c r="E803" s="162"/>
    </row>
    <row r="804" spans="1:5" s="147" customFormat="1" ht="15" customHeight="1">
      <c r="A804" s="280" t="s">
        <v>650</v>
      </c>
      <c r="B804" s="265">
        <f>B805</f>
        <v>607</v>
      </c>
      <c r="C804" s="265">
        <f>C805</f>
        <v>1572</v>
      </c>
      <c r="D804" s="278">
        <f aca="true" t="shared" si="4" ref="D804:D809">(C804-B804)/B804</f>
        <v>1.5897858319604612</v>
      </c>
      <c r="E804" s="162"/>
    </row>
    <row r="805" spans="1:5" s="147" customFormat="1" ht="15" customHeight="1">
      <c r="A805" s="280" t="s">
        <v>651</v>
      </c>
      <c r="B805" s="265">
        <v>607</v>
      </c>
      <c r="C805" s="265">
        <v>1572</v>
      </c>
      <c r="D805" s="278">
        <f t="shared" si="4"/>
        <v>1.5897858319604612</v>
      </c>
      <c r="E805" s="162"/>
    </row>
    <row r="806" spans="1:5" s="147" customFormat="1" ht="15" customHeight="1">
      <c r="A806" s="280" t="s">
        <v>652</v>
      </c>
      <c r="B806" s="265">
        <f>B807+B835+B860+B886+B897+B908+B914+B922+B929+B932</f>
        <v>60099</v>
      </c>
      <c r="C806" s="265">
        <f>C807+C835+C860+C886+C897+C908+C914+C922+C929+C932</f>
        <v>67170</v>
      </c>
      <c r="D806" s="278">
        <f t="shared" si="4"/>
        <v>0.11765586781810014</v>
      </c>
      <c r="E806" s="162"/>
    </row>
    <row r="807" spans="1:5" s="147" customFormat="1" ht="15" customHeight="1">
      <c r="A807" s="280" t="s">
        <v>653</v>
      </c>
      <c r="B807" s="265">
        <f>SUM(B808:B834)</f>
        <v>19874</v>
      </c>
      <c r="C807" s="265">
        <f>SUM(C808:C834)</f>
        <v>9988</v>
      </c>
      <c r="D807" s="278">
        <f t="shared" si="4"/>
        <v>-0.49743383314883766</v>
      </c>
      <c r="E807" s="162"/>
    </row>
    <row r="808" spans="1:5" s="147" customFormat="1" ht="15" customHeight="1">
      <c r="A808" s="280" t="s">
        <v>43</v>
      </c>
      <c r="B808" s="265">
        <v>2311</v>
      </c>
      <c r="C808" s="265">
        <v>859</v>
      </c>
      <c r="D808" s="278">
        <f t="shared" si="4"/>
        <v>-0.6282994374729555</v>
      </c>
      <c r="E808" s="162"/>
    </row>
    <row r="809" spans="1:5" s="147" customFormat="1" ht="15" customHeight="1">
      <c r="A809" s="280" t="s">
        <v>44</v>
      </c>
      <c r="B809" s="265">
        <v>6</v>
      </c>
      <c r="C809" s="265">
        <v>54</v>
      </c>
      <c r="D809" s="278">
        <f t="shared" si="4"/>
        <v>8</v>
      </c>
      <c r="E809" s="162"/>
    </row>
    <row r="810" spans="1:5" s="147" customFormat="1" ht="15" customHeight="1">
      <c r="A810" s="280" t="s">
        <v>45</v>
      </c>
      <c r="B810" s="265"/>
      <c r="C810" s="265"/>
      <c r="D810" s="278"/>
      <c r="E810" s="162"/>
    </row>
    <row r="811" spans="1:5" s="147" customFormat="1" ht="15" customHeight="1">
      <c r="A811" s="280" t="s">
        <v>52</v>
      </c>
      <c r="B811" s="265"/>
      <c r="C811" s="265">
        <v>2284</v>
      </c>
      <c r="D811" s="278"/>
      <c r="E811" s="162"/>
    </row>
    <row r="812" spans="1:5" s="147" customFormat="1" ht="15" customHeight="1">
      <c r="A812" s="280" t="s">
        <v>654</v>
      </c>
      <c r="B812" s="265">
        <v>5406</v>
      </c>
      <c r="C812" s="265"/>
      <c r="D812" s="278">
        <f>(C812-B812)/B812</f>
        <v>-1</v>
      </c>
      <c r="E812" s="162"/>
    </row>
    <row r="813" spans="1:5" s="147" customFormat="1" ht="15" customHeight="1">
      <c r="A813" s="280" t="s">
        <v>655</v>
      </c>
      <c r="B813" s="265"/>
      <c r="C813" s="265"/>
      <c r="D813" s="278"/>
      <c r="E813" s="162"/>
    </row>
    <row r="814" spans="1:5" s="147" customFormat="1" ht="15" customHeight="1">
      <c r="A814" s="280" t="s">
        <v>656</v>
      </c>
      <c r="B814" s="265">
        <v>62</v>
      </c>
      <c r="C814" s="265">
        <v>103</v>
      </c>
      <c r="D814" s="278">
        <f>(C814-B814)/B814</f>
        <v>0.6612903225806451</v>
      </c>
      <c r="E814" s="162"/>
    </row>
    <row r="815" spans="1:5" s="147" customFormat="1" ht="15" customHeight="1">
      <c r="A815" s="280" t="s">
        <v>657</v>
      </c>
      <c r="B815" s="265"/>
      <c r="C815" s="265">
        <v>11</v>
      </c>
      <c r="D815" s="278"/>
      <c r="E815" s="162"/>
    </row>
    <row r="816" spans="1:5" s="147" customFormat="1" ht="15" customHeight="1">
      <c r="A816" s="280" t="s">
        <v>658</v>
      </c>
      <c r="B816" s="265"/>
      <c r="C816" s="265"/>
      <c r="D816" s="278"/>
      <c r="E816" s="162"/>
    </row>
    <row r="817" spans="1:5" s="147" customFormat="1" ht="15" customHeight="1">
      <c r="A817" s="280" t="s">
        <v>659</v>
      </c>
      <c r="B817" s="265"/>
      <c r="C817" s="265"/>
      <c r="D817" s="278"/>
      <c r="E817" s="162"/>
    </row>
    <row r="818" spans="1:5" s="147" customFormat="1" ht="15" customHeight="1">
      <c r="A818" s="280" t="s">
        <v>660</v>
      </c>
      <c r="B818" s="265"/>
      <c r="C818" s="265"/>
      <c r="D818" s="278"/>
      <c r="E818" s="162"/>
    </row>
    <row r="819" spans="1:5" s="147" customFormat="1" ht="15" customHeight="1">
      <c r="A819" s="280" t="s">
        <v>661</v>
      </c>
      <c r="B819" s="265"/>
      <c r="C819" s="265"/>
      <c r="D819" s="278"/>
      <c r="E819" s="162"/>
    </row>
    <row r="820" spans="1:5" s="147" customFormat="1" ht="15" customHeight="1">
      <c r="A820" s="280" t="s">
        <v>662</v>
      </c>
      <c r="B820" s="265"/>
      <c r="C820" s="265">
        <v>15</v>
      </c>
      <c r="D820" s="278"/>
      <c r="E820" s="162"/>
    </row>
    <row r="821" spans="1:5" s="147" customFormat="1" ht="15" customHeight="1">
      <c r="A821" s="280" t="s">
        <v>663</v>
      </c>
      <c r="B821" s="265"/>
      <c r="C821" s="265"/>
      <c r="D821" s="278"/>
      <c r="E821" s="162"/>
    </row>
    <row r="822" spans="1:5" s="147" customFormat="1" ht="15" customHeight="1">
      <c r="A822" s="280" t="s">
        <v>664</v>
      </c>
      <c r="B822" s="265"/>
      <c r="C822" s="265">
        <v>300</v>
      </c>
      <c r="D822" s="278"/>
      <c r="E822" s="162"/>
    </row>
    <row r="823" spans="1:5" s="147" customFormat="1" ht="15" customHeight="1">
      <c r="A823" s="280" t="s">
        <v>654</v>
      </c>
      <c r="B823" s="265"/>
      <c r="C823" s="265">
        <v>5093</v>
      </c>
      <c r="D823" s="278"/>
      <c r="E823" s="162"/>
    </row>
    <row r="824" spans="1:5" s="147" customFormat="1" ht="15" customHeight="1">
      <c r="A824" s="280" t="s">
        <v>665</v>
      </c>
      <c r="B824" s="265"/>
      <c r="C824" s="265"/>
      <c r="D824" s="278"/>
      <c r="E824" s="162"/>
    </row>
    <row r="825" spans="1:5" s="147" customFormat="1" ht="15" customHeight="1">
      <c r="A825" s="280" t="s">
        <v>666</v>
      </c>
      <c r="B825" s="265"/>
      <c r="C825" s="265"/>
      <c r="D825" s="278"/>
      <c r="E825" s="162"/>
    </row>
    <row r="826" spans="1:5" s="147" customFormat="1" ht="15" customHeight="1">
      <c r="A826" s="280" t="s">
        <v>667</v>
      </c>
      <c r="B826" s="265"/>
      <c r="C826" s="265"/>
      <c r="D826" s="278"/>
      <c r="E826" s="162"/>
    </row>
    <row r="827" spans="1:5" s="147" customFormat="1" ht="15" customHeight="1">
      <c r="A827" s="280" t="s">
        <v>668</v>
      </c>
      <c r="B827" s="265"/>
      <c r="C827" s="265"/>
      <c r="D827" s="278"/>
      <c r="E827" s="162"/>
    </row>
    <row r="828" spans="1:5" s="147" customFormat="1" ht="15" customHeight="1">
      <c r="A828" s="280" t="s">
        <v>669</v>
      </c>
      <c r="B828" s="265"/>
      <c r="C828" s="265">
        <v>441</v>
      </c>
      <c r="D828" s="278"/>
      <c r="E828" s="162"/>
    </row>
    <row r="829" spans="1:5" s="147" customFormat="1" ht="15" customHeight="1">
      <c r="A829" s="280" t="s">
        <v>670</v>
      </c>
      <c r="B829" s="265">
        <v>697</v>
      </c>
      <c r="C829" s="265"/>
      <c r="D829" s="278">
        <f aca="true" t="shared" si="5" ref="D829:D837">(C829-B829)/B829</f>
        <v>-1</v>
      </c>
      <c r="E829" s="162"/>
    </row>
    <row r="830" spans="1:5" s="147" customFormat="1" ht="15" customHeight="1">
      <c r="A830" s="280" t="s">
        <v>671</v>
      </c>
      <c r="B830" s="265">
        <v>50</v>
      </c>
      <c r="C830" s="265">
        <v>150</v>
      </c>
      <c r="D830" s="278">
        <f t="shared" si="5"/>
        <v>2</v>
      </c>
      <c r="E830" s="162"/>
    </row>
    <row r="831" spans="1:5" s="266" customFormat="1" ht="15" customHeight="1">
      <c r="A831" s="280" t="s">
        <v>672</v>
      </c>
      <c r="B831" s="265">
        <v>1</v>
      </c>
      <c r="C831" s="265"/>
      <c r="D831" s="278">
        <f t="shared" si="5"/>
        <v>-1</v>
      </c>
      <c r="E831" s="281"/>
    </row>
    <row r="832" spans="1:5" s="147" customFormat="1" ht="15" customHeight="1">
      <c r="A832" s="280" t="s">
        <v>673</v>
      </c>
      <c r="B832" s="265">
        <v>56</v>
      </c>
      <c r="C832" s="265"/>
      <c r="D832" s="278">
        <f t="shared" si="5"/>
        <v>-1</v>
      </c>
      <c r="E832" s="162"/>
    </row>
    <row r="833" spans="1:5" s="147" customFormat="1" ht="15" customHeight="1">
      <c r="A833" s="280" t="s">
        <v>674</v>
      </c>
      <c r="B833" s="265">
        <v>4251</v>
      </c>
      <c r="C833" s="265"/>
      <c r="D833" s="278">
        <f t="shared" si="5"/>
        <v>-1</v>
      </c>
      <c r="E833" s="162"/>
    </row>
    <row r="834" spans="1:5" s="147" customFormat="1" ht="15" customHeight="1">
      <c r="A834" s="280" t="s">
        <v>675</v>
      </c>
      <c r="B834" s="265">
        <v>7034</v>
      </c>
      <c r="C834" s="265">
        <v>678</v>
      </c>
      <c r="D834" s="278">
        <f t="shared" si="5"/>
        <v>-0.903611032129656</v>
      </c>
      <c r="E834" s="162"/>
    </row>
    <row r="835" spans="1:5" s="147" customFormat="1" ht="15" customHeight="1">
      <c r="A835" s="280" t="s">
        <v>676</v>
      </c>
      <c r="B835" s="265">
        <f>SUM(B836:B859)</f>
        <v>2533</v>
      </c>
      <c r="C835" s="265">
        <f>SUM(C836:C859)</f>
        <v>5174</v>
      </c>
      <c r="D835" s="278">
        <f t="shared" si="5"/>
        <v>1.0426371891038295</v>
      </c>
      <c r="E835" s="162"/>
    </row>
    <row r="836" spans="1:5" s="147" customFormat="1" ht="15" customHeight="1">
      <c r="A836" s="280" t="s">
        <v>43</v>
      </c>
      <c r="B836" s="265">
        <v>632</v>
      </c>
      <c r="C836" s="265">
        <v>202</v>
      </c>
      <c r="D836" s="278">
        <f t="shared" si="5"/>
        <v>-0.680379746835443</v>
      </c>
      <c r="E836" s="162"/>
    </row>
    <row r="837" spans="1:5" s="147" customFormat="1" ht="15" customHeight="1">
      <c r="A837" s="280" t="s">
        <v>44</v>
      </c>
      <c r="B837" s="265">
        <v>1</v>
      </c>
      <c r="C837" s="265">
        <v>146</v>
      </c>
      <c r="D837" s="278">
        <f t="shared" si="5"/>
        <v>145</v>
      </c>
      <c r="E837" s="162"/>
    </row>
    <row r="838" spans="1:5" s="147" customFormat="1" ht="15" customHeight="1">
      <c r="A838" s="280" t="s">
        <v>45</v>
      </c>
      <c r="B838" s="265"/>
      <c r="C838" s="265">
        <v>126</v>
      </c>
      <c r="D838" s="278"/>
      <c r="E838" s="162"/>
    </row>
    <row r="839" spans="1:5" s="147" customFormat="1" ht="15" customHeight="1">
      <c r="A839" s="280" t="s">
        <v>677</v>
      </c>
      <c r="B839" s="265"/>
      <c r="C839" s="265">
        <v>383</v>
      </c>
      <c r="D839" s="278"/>
      <c r="E839" s="162"/>
    </row>
    <row r="840" spans="1:6" s="147" customFormat="1" ht="15" customHeight="1">
      <c r="A840" s="280" t="s">
        <v>678</v>
      </c>
      <c r="B840" s="265">
        <v>1791</v>
      </c>
      <c r="C840" s="265">
        <v>2036</v>
      </c>
      <c r="D840" s="278">
        <f>(C840-B840)/B840</f>
        <v>0.13679508654383027</v>
      </c>
      <c r="E840" s="162"/>
      <c r="F840" s="260"/>
    </row>
    <row r="841" spans="1:5" s="147" customFormat="1" ht="15" customHeight="1">
      <c r="A841" s="280" t="s">
        <v>679</v>
      </c>
      <c r="B841" s="265"/>
      <c r="C841" s="265"/>
      <c r="D841" s="278"/>
      <c r="E841" s="162"/>
    </row>
    <row r="842" spans="1:5" s="147" customFormat="1" ht="15" customHeight="1">
      <c r="A842" s="280" t="s">
        <v>680</v>
      </c>
      <c r="B842" s="265"/>
      <c r="C842" s="265"/>
      <c r="D842" s="278"/>
      <c r="E842" s="162"/>
    </row>
    <row r="843" spans="1:5" s="147" customFormat="1" ht="15" customHeight="1">
      <c r="A843" s="280" t="s">
        <v>681</v>
      </c>
      <c r="B843" s="265"/>
      <c r="C843" s="265">
        <v>718</v>
      </c>
      <c r="D843" s="278"/>
      <c r="E843" s="162"/>
    </row>
    <row r="844" spans="1:5" s="147" customFormat="1" ht="15" customHeight="1">
      <c r="A844" s="280" t="s">
        <v>682</v>
      </c>
      <c r="B844" s="265"/>
      <c r="C844" s="265"/>
      <c r="D844" s="278"/>
      <c r="E844" s="162"/>
    </row>
    <row r="845" spans="1:5" s="147" customFormat="1" ht="15" customHeight="1">
      <c r="A845" s="280" t="s">
        <v>683</v>
      </c>
      <c r="B845" s="265"/>
      <c r="C845" s="265"/>
      <c r="D845" s="278"/>
      <c r="E845" s="162"/>
    </row>
    <row r="846" spans="1:5" s="147" customFormat="1" ht="15" customHeight="1">
      <c r="A846" s="280" t="s">
        <v>684</v>
      </c>
      <c r="B846" s="265"/>
      <c r="C846" s="265"/>
      <c r="D846" s="278"/>
      <c r="E846" s="162"/>
    </row>
    <row r="847" spans="1:5" s="147" customFormat="1" ht="15" customHeight="1">
      <c r="A847" s="280" t="s">
        <v>685</v>
      </c>
      <c r="B847" s="265"/>
      <c r="C847" s="265"/>
      <c r="D847" s="278"/>
      <c r="E847" s="162"/>
    </row>
    <row r="848" spans="1:5" s="147" customFormat="1" ht="15" customHeight="1">
      <c r="A848" s="280" t="s">
        <v>686</v>
      </c>
      <c r="B848" s="265"/>
      <c r="C848" s="265"/>
      <c r="D848" s="278"/>
      <c r="E848" s="162"/>
    </row>
    <row r="849" spans="1:5" s="266" customFormat="1" ht="15" customHeight="1">
      <c r="A849" s="280" t="s">
        <v>687</v>
      </c>
      <c r="B849" s="265"/>
      <c r="C849" s="265"/>
      <c r="D849" s="278"/>
      <c r="E849" s="281"/>
    </row>
    <row r="850" spans="1:5" s="147" customFormat="1" ht="15" customHeight="1">
      <c r="A850" s="280" t="s">
        <v>688</v>
      </c>
      <c r="B850" s="265"/>
      <c r="C850" s="265"/>
      <c r="D850" s="278"/>
      <c r="E850" s="162"/>
    </row>
    <row r="851" spans="1:5" s="147" customFormat="1" ht="15" customHeight="1">
      <c r="A851" s="280" t="s">
        <v>689</v>
      </c>
      <c r="B851" s="265"/>
      <c r="C851" s="265"/>
      <c r="D851" s="278"/>
      <c r="E851" s="162"/>
    </row>
    <row r="852" spans="1:5" s="147" customFormat="1" ht="15" customHeight="1">
      <c r="A852" s="280" t="s">
        <v>690</v>
      </c>
      <c r="B852" s="265"/>
      <c r="C852" s="265"/>
      <c r="D852" s="278"/>
      <c r="E852" s="162"/>
    </row>
    <row r="853" spans="1:5" s="147" customFormat="1" ht="15" customHeight="1">
      <c r="A853" s="280" t="s">
        <v>691</v>
      </c>
      <c r="B853" s="265"/>
      <c r="C853" s="265"/>
      <c r="D853" s="278"/>
      <c r="E853" s="162"/>
    </row>
    <row r="854" spans="1:5" s="147" customFormat="1" ht="15" customHeight="1">
      <c r="A854" s="280" t="s">
        <v>692</v>
      </c>
      <c r="B854" s="265"/>
      <c r="C854" s="265"/>
      <c r="D854" s="278"/>
      <c r="E854" s="162"/>
    </row>
    <row r="855" spans="1:5" s="147" customFormat="1" ht="15" customHeight="1">
      <c r="A855" s="280" t="s">
        <v>693</v>
      </c>
      <c r="B855" s="265">
        <v>109</v>
      </c>
      <c r="C855" s="265">
        <v>109</v>
      </c>
      <c r="D855" s="278">
        <f>(C855-B855)/B855</f>
        <v>0</v>
      </c>
      <c r="E855" s="162"/>
    </row>
    <row r="856" spans="1:5" s="147" customFormat="1" ht="15" customHeight="1">
      <c r="A856" s="280" t="s">
        <v>694</v>
      </c>
      <c r="B856" s="265"/>
      <c r="C856" s="265"/>
      <c r="D856" s="278"/>
      <c r="E856" s="162"/>
    </row>
    <row r="857" spans="1:5" s="147" customFormat="1" ht="15" customHeight="1">
      <c r="A857" s="280" t="s">
        <v>695</v>
      </c>
      <c r="B857" s="265"/>
      <c r="C857" s="265"/>
      <c r="D857" s="278"/>
      <c r="E857" s="162"/>
    </row>
    <row r="858" spans="1:5" s="147" customFormat="1" ht="15" customHeight="1">
      <c r="A858" s="280" t="s">
        <v>660</v>
      </c>
      <c r="B858" s="265"/>
      <c r="C858" s="265"/>
      <c r="D858" s="278"/>
      <c r="E858" s="162"/>
    </row>
    <row r="859" spans="1:5" s="147" customFormat="1" ht="15" customHeight="1">
      <c r="A859" s="280" t="s">
        <v>696</v>
      </c>
      <c r="B859" s="265"/>
      <c r="C859" s="265">
        <v>1454</v>
      </c>
      <c r="D859" s="278"/>
      <c r="E859" s="162"/>
    </row>
    <row r="860" spans="1:5" s="147" customFormat="1" ht="15" customHeight="1">
      <c r="A860" s="280" t="s">
        <v>697</v>
      </c>
      <c r="B860" s="265">
        <f>SUM(B861:B885)</f>
        <v>17067</v>
      </c>
      <c r="C860" s="265">
        <f>SUM(C861:C885)</f>
        <v>4591</v>
      </c>
      <c r="D860" s="278">
        <f>(C860-B860)/B860</f>
        <v>-0.7310013476299291</v>
      </c>
      <c r="E860" s="162"/>
    </row>
    <row r="861" spans="1:5" s="147" customFormat="1" ht="15" customHeight="1">
      <c r="A861" s="280" t="s">
        <v>43</v>
      </c>
      <c r="B861" s="265">
        <v>680</v>
      </c>
      <c r="C861" s="265">
        <v>263</v>
      </c>
      <c r="D861" s="278">
        <f>(C861-B861)/B861</f>
        <v>-0.6132352941176471</v>
      </c>
      <c r="E861" s="162"/>
    </row>
    <row r="862" spans="1:5" s="147" customFormat="1" ht="15" customHeight="1">
      <c r="A862" s="280" t="s">
        <v>44</v>
      </c>
      <c r="B862" s="265">
        <v>11</v>
      </c>
      <c r="C862" s="265">
        <v>5</v>
      </c>
      <c r="D862" s="278">
        <f>(C862-B862)/B862</f>
        <v>-0.5454545454545454</v>
      </c>
      <c r="E862" s="162"/>
    </row>
    <row r="863" spans="1:5" s="147" customFormat="1" ht="15" customHeight="1">
      <c r="A863" s="280" t="s">
        <v>45</v>
      </c>
      <c r="B863" s="265"/>
      <c r="C863" s="265">
        <v>648</v>
      </c>
      <c r="D863" s="278"/>
      <c r="E863" s="162"/>
    </row>
    <row r="864" spans="1:5" s="147" customFormat="1" ht="15" customHeight="1">
      <c r="A864" s="280" t="s">
        <v>698</v>
      </c>
      <c r="B864" s="265"/>
      <c r="C864" s="265"/>
      <c r="D864" s="278"/>
      <c r="E864" s="162"/>
    </row>
    <row r="865" spans="1:5" s="147" customFormat="1" ht="15" customHeight="1">
      <c r="A865" s="280" t="s">
        <v>699</v>
      </c>
      <c r="B865" s="265">
        <v>3274</v>
      </c>
      <c r="C865" s="265"/>
      <c r="D865" s="278">
        <f>(C865-B865)/B865</f>
        <v>-1</v>
      </c>
      <c r="E865" s="162"/>
    </row>
    <row r="866" spans="1:5" s="147" customFormat="1" ht="15" customHeight="1">
      <c r="A866" s="280" t="s">
        <v>700</v>
      </c>
      <c r="B866" s="265"/>
      <c r="C866" s="265"/>
      <c r="D866" s="278"/>
      <c r="E866" s="162"/>
    </row>
    <row r="867" spans="1:5" s="147" customFormat="1" ht="15" customHeight="1">
      <c r="A867" s="280" t="s">
        <v>701</v>
      </c>
      <c r="B867" s="265"/>
      <c r="C867" s="265"/>
      <c r="D867" s="278"/>
      <c r="E867" s="162"/>
    </row>
    <row r="868" spans="1:5" s="147" customFormat="1" ht="15" customHeight="1">
      <c r="A868" s="280" t="s">
        <v>702</v>
      </c>
      <c r="B868" s="265"/>
      <c r="C868" s="265"/>
      <c r="D868" s="278"/>
      <c r="E868" s="162"/>
    </row>
    <row r="869" spans="1:5" s="147" customFormat="1" ht="15" customHeight="1">
      <c r="A869" s="280" t="s">
        <v>703</v>
      </c>
      <c r="B869" s="265"/>
      <c r="C869" s="265"/>
      <c r="D869" s="278"/>
      <c r="E869" s="162"/>
    </row>
    <row r="870" spans="1:5" s="147" customFormat="1" ht="15" customHeight="1">
      <c r="A870" s="280" t="s">
        <v>704</v>
      </c>
      <c r="B870" s="265"/>
      <c r="C870" s="265"/>
      <c r="D870" s="278"/>
      <c r="E870" s="162"/>
    </row>
    <row r="871" spans="1:5" s="266" customFormat="1" ht="15" customHeight="1">
      <c r="A871" s="280" t="s">
        <v>705</v>
      </c>
      <c r="B871" s="265"/>
      <c r="C871" s="265"/>
      <c r="D871" s="278"/>
      <c r="E871" s="281"/>
    </row>
    <row r="872" spans="1:5" s="266" customFormat="1" ht="15" customHeight="1">
      <c r="A872" s="280" t="s">
        <v>706</v>
      </c>
      <c r="B872" s="265"/>
      <c r="C872" s="265"/>
      <c r="D872" s="278"/>
      <c r="E872" s="281"/>
    </row>
    <row r="873" spans="1:5" s="147" customFormat="1" ht="15" customHeight="1">
      <c r="A873" s="280" t="s">
        <v>707</v>
      </c>
      <c r="B873" s="265"/>
      <c r="C873" s="265"/>
      <c r="D873" s="278"/>
      <c r="E873" s="162"/>
    </row>
    <row r="874" spans="1:5" s="147" customFormat="1" ht="15" customHeight="1">
      <c r="A874" s="280" t="s">
        <v>708</v>
      </c>
      <c r="B874" s="265">
        <v>52</v>
      </c>
      <c r="C874" s="265">
        <v>20</v>
      </c>
      <c r="D874" s="278">
        <f>(C874-B874)/B874</f>
        <v>-0.6153846153846154</v>
      </c>
      <c r="E874" s="162"/>
    </row>
    <row r="875" spans="1:5" s="147" customFormat="1" ht="15" customHeight="1">
      <c r="A875" s="280" t="s">
        <v>709</v>
      </c>
      <c r="B875" s="265"/>
      <c r="C875" s="265"/>
      <c r="D875" s="278"/>
      <c r="E875" s="162"/>
    </row>
    <row r="876" spans="1:6" s="147" customFormat="1" ht="15" customHeight="1">
      <c r="A876" s="280" t="s">
        <v>710</v>
      </c>
      <c r="B876" s="265">
        <v>9532</v>
      </c>
      <c r="C876" s="265">
        <v>19</v>
      </c>
      <c r="D876" s="278">
        <f>(C876-B876)/B876</f>
        <v>-0.9980067142257658</v>
      </c>
      <c r="E876" s="162"/>
      <c r="F876" s="260"/>
    </row>
    <row r="877" spans="1:5" s="147" customFormat="1" ht="15" customHeight="1">
      <c r="A877" s="280" t="s">
        <v>711</v>
      </c>
      <c r="B877" s="265"/>
      <c r="C877" s="265"/>
      <c r="D877" s="278"/>
      <c r="E877" s="162"/>
    </row>
    <row r="878" spans="1:5" s="147" customFormat="1" ht="15" customHeight="1">
      <c r="A878" s="280" t="s">
        <v>712</v>
      </c>
      <c r="B878" s="265"/>
      <c r="C878" s="265"/>
      <c r="D878" s="278"/>
      <c r="E878" s="162"/>
    </row>
    <row r="879" spans="1:5" s="266" customFormat="1" ht="15" customHeight="1">
      <c r="A879" s="280" t="s">
        <v>713</v>
      </c>
      <c r="B879" s="265"/>
      <c r="C879" s="265">
        <v>2506</v>
      </c>
      <c r="D879" s="278"/>
      <c r="E879" s="281"/>
    </row>
    <row r="880" spans="1:5" s="149" customFormat="1" ht="15" customHeight="1">
      <c r="A880" s="280" t="s">
        <v>714</v>
      </c>
      <c r="B880" s="265">
        <v>30</v>
      </c>
      <c r="C880" s="265">
        <v>30</v>
      </c>
      <c r="D880" s="278">
        <f>(C880-B880)/B880</f>
        <v>0</v>
      </c>
      <c r="E880" s="284"/>
    </row>
    <row r="881" spans="1:5" s="147" customFormat="1" ht="15" customHeight="1">
      <c r="A881" s="280" t="s">
        <v>715</v>
      </c>
      <c r="B881" s="265"/>
      <c r="C881" s="265"/>
      <c r="D881" s="278"/>
      <c r="E881" s="162"/>
    </row>
    <row r="882" spans="1:5" s="266" customFormat="1" ht="15" customHeight="1">
      <c r="A882" s="280" t="s">
        <v>689</v>
      </c>
      <c r="B882" s="265"/>
      <c r="C882" s="265"/>
      <c r="D882" s="278"/>
      <c r="E882" s="281"/>
    </row>
    <row r="883" spans="1:5" s="147" customFormat="1" ht="15" customHeight="1">
      <c r="A883" s="280" t="s">
        <v>716</v>
      </c>
      <c r="B883" s="265"/>
      <c r="C883" s="265"/>
      <c r="D883" s="278"/>
      <c r="E883" s="162"/>
    </row>
    <row r="884" spans="1:5" s="147" customFormat="1" ht="15" customHeight="1">
      <c r="A884" s="280" t="s">
        <v>717</v>
      </c>
      <c r="B884" s="265"/>
      <c r="C884" s="265">
        <v>1100</v>
      </c>
      <c r="D884" s="278"/>
      <c r="E884" s="162"/>
    </row>
    <row r="885" spans="1:5" s="147" customFormat="1" ht="15" customHeight="1">
      <c r="A885" s="280" t="s">
        <v>718</v>
      </c>
      <c r="B885" s="265">
        <v>3488</v>
      </c>
      <c r="C885" s="265"/>
      <c r="D885" s="278">
        <f>(C885-B885)/B885</f>
        <v>-1</v>
      </c>
      <c r="E885" s="162"/>
    </row>
    <row r="886" spans="1:5" s="266" customFormat="1" ht="15" customHeight="1">
      <c r="A886" s="280" t="s">
        <v>719</v>
      </c>
      <c r="B886" s="265">
        <v>0</v>
      </c>
      <c r="C886" s="265"/>
      <c r="D886" s="278"/>
      <c r="E886" s="281"/>
    </row>
    <row r="887" spans="1:5" s="147" customFormat="1" ht="15" customHeight="1">
      <c r="A887" s="280" t="s">
        <v>43</v>
      </c>
      <c r="B887" s="265">
        <v>0</v>
      </c>
      <c r="C887" s="265"/>
      <c r="D887" s="278"/>
      <c r="E887" s="162"/>
    </row>
    <row r="888" spans="1:5" s="147" customFormat="1" ht="15" customHeight="1">
      <c r="A888" s="280" t="s">
        <v>44</v>
      </c>
      <c r="B888" s="265">
        <v>0</v>
      </c>
      <c r="C888" s="265"/>
      <c r="D888" s="278"/>
      <c r="E888" s="162"/>
    </row>
    <row r="889" spans="1:5" s="266" customFormat="1" ht="15" customHeight="1">
      <c r="A889" s="280" t="s">
        <v>45</v>
      </c>
      <c r="B889" s="265">
        <v>0</v>
      </c>
      <c r="C889" s="265"/>
      <c r="D889" s="278"/>
      <c r="E889" s="281"/>
    </row>
    <row r="890" spans="1:5" s="149" customFormat="1" ht="15" customHeight="1">
      <c r="A890" s="280" t="s">
        <v>720</v>
      </c>
      <c r="B890" s="265">
        <v>0</v>
      </c>
      <c r="C890" s="265"/>
      <c r="D890" s="278"/>
      <c r="E890" s="284"/>
    </row>
    <row r="891" spans="1:5" ht="15" customHeight="1">
      <c r="A891" s="280" t="s">
        <v>721</v>
      </c>
      <c r="B891" s="265">
        <v>0</v>
      </c>
      <c r="C891" s="265"/>
      <c r="D891" s="278"/>
      <c r="E891" s="172"/>
    </row>
    <row r="892" spans="1:5" ht="15" customHeight="1">
      <c r="A892" s="280" t="s">
        <v>722</v>
      </c>
      <c r="B892" s="265">
        <v>0</v>
      </c>
      <c r="C892" s="265"/>
      <c r="D892" s="278"/>
      <c r="E892" s="172"/>
    </row>
    <row r="893" spans="1:5" ht="15" customHeight="1">
      <c r="A893" s="280" t="s">
        <v>723</v>
      </c>
      <c r="B893" s="265">
        <v>0</v>
      </c>
      <c r="C893" s="265"/>
      <c r="D893" s="278"/>
      <c r="E893" s="172"/>
    </row>
    <row r="894" spans="1:5" ht="15" customHeight="1">
      <c r="A894" s="280" t="s">
        <v>724</v>
      </c>
      <c r="B894" s="265">
        <v>0</v>
      </c>
      <c r="C894" s="265"/>
      <c r="D894" s="278"/>
      <c r="E894" s="172"/>
    </row>
    <row r="895" spans="1:5" ht="15" customHeight="1">
      <c r="A895" s="280" t="s">
        <v>725</v>
      </c>
      <c r="B895" s="265">
        <v>0</v>
      </c>
      <c r="C895" s="265"/>
      <c r="D895" s="278"/>
      <c r="E895" s="172"/>
    </row>
    <row r="896" spans="1:5" ht="15" customHeight="1">
      <c r="A896" s="280" t="s">
        <v>726</v>
      </c>
      <c r="B896" s="265">
        <v>0</v>
      </c>
      <c r="C896" s="265"/>
      <c r="D896" s="278"/>
      <c r="E896" s="172"/>
    </row>
    <row r="897" spans="1:5" ht="15" customHeight="1">
      <c r="A897" s="280" t="s">
        <v>727</v>
      </c>
      <c r="B897" s="265">
        <f>SUM(B898:B907)</f>
        <v>12411</v>
      </c>
      <c r="C897" s="265">
        <f>SUM(C898:C907)</f>
        <v>16526</v>
      </c>
      <c r="D897" s="278">
        <f>(C897-B897)/B897</f>
        <v>0.3315607122713722</v>
      </c>
      <c r="E897" s="172"/>
    </row>
    <row r="898" spans="1:5" ht="15" customHeight="1">
      <c r="A898" s="280" t="s">
        <v>43</v>
      </c>
      <c r="B898" s="265">
        <v>348</v>
      </c>
      <c r="C898" s="265">
        <v>206</v>
      </c>
      <c r="D898" s="278">
        <f>(C898-B898)/B898</f>
        <v>-0.40804597701149425</v>
      </c>
      <c r="E898" s="172"/>
    </row>
    <row r="899" spans="1:5" ht="15" customHeight="1">
      <c r="A899" s="280" t="s">
        <v>44</v>
      </c>
      <c r="B899" s="265">
        <v>15</v>
      </c>
      <c r="C899" s="265">
        <v>9</v>
      </c>
      <c r="D899" s="278">
        <f>(C899-B899)/B899</f>
        <v>-0.4</v>
      </c>
      <c r="E899" s="172"/>
    </row>
    <row r="900" spans="1:5" ht="15" customHeight="1">
      <c r="A900" s="280" t="s">
        <v>45</v>
      </c>
      <c r="B900" s="265"/>
      <c r="C900" s="265">
        <v>197</v>
      </c>
      <c r="D900" s="278"/>
      <c r="E900" s="172"/>
    </row>
    <row r="901" spans="1:5" ht="15" customHeight="1">
      <c r="A901" s="280" t="s">
        <v>728</v>
      </c>
      <c r="B901" s="265"/>
      <c r="C901" s="265">
        <v>4155</v>
      </c>
      <c r="D901" s="278"/>
      <c r="E901" s="172"/>
    </row>
    <row r="902" spans="1:5" ht="15" customHeight="1">
      <c r="A902" s="280" t="s">
        <v>729</v>
      </c>
      <c r="B902" s="265"/>
      <c r="C902" s="265">
        <v>6521</v>
      </c>
      <c r="D902" s="278"/>
      <c r="E902" s="172"/>
    </row>
    <row r="903" spans="1:5" ht="15" customHeight="1">
      <c r="A903" s="280" t="s">
        <v>730</v>
      </c>
      <c r="B903" s="265"/>
      <c r="C903" s="265">
        <v>1404</v>
      </c>
      <c r="D903" s="278"/>
      <c r="E903" s="172"/>
    </row>
    <row r="904" spans="1:5" ht="15" customHeight="1">
      <c r="A904" s="280" t="s">
        <v>731</v>
      </c>
      <c r="B904" s="265"/>
      <c r="C904" s="265">
        <v>2381</v>
      </c>
      <c r="D904" s="278"/>
      <c r="E904" s="172"/>
    </row>
    <row r="905" spans="1:5" ht="15" customHeight="1">
      <c r="A905" s="280" t="s">
        <v>732</v>
      </c>
      <c r="B905" s="265"/>
      <c r="C905" s="265"/>
      <c r="D905" s="278"/>
      <c r="E905" s="172"/>
    </row>
    <row r="906" spans="1:5" ht="15" customHeight="1">
      <c r="A906" s="280" t="s">
        <v>733</v>
      </c>
      <c r="B906" s="265"/>
      <c r="C906" s="265"/>
      <c r="D906" s="278"/>
      <c r="E906" s="172"/>
    </row>
    <row r="907" spans="1:5" ht="15" customHeight="1">
      <c r="A907" s="280" t="s">
        <v>734</v>
      </c>
      <c r="B907" s="265">
        <v>12048</v>
      </c>
      <c r="C907" s="265">
        <v>1653</v>
      </c>
      <c r="D907" s="278">
        <f>(C907-B907)/B907</f>
        <v>-0.8627988047808764</v>
      </c>
      <c r="E907" s="172"/>
    </row>
    <row r="908" spans="1:5" ht="15" customHeight="1">
      <c r="A908" s="280" t="s">
        <v>735</v>
      </c>
      <c r="B908" s="265">
        <v>0</v>
      </c>
      <c r="C908" s="265"/>
      <c r="D908" s="278"/>
      <c r="E908" s="172"/>
    </row>
    <row r="909" spans="1:5" ht="15" customHeight="1">
      <c r="A909" s="280" t="s">
        <v>307</v>
      </c>
      <c r="B909" s="265">
        <v>0</v>
      </c>
      <c r="C909" s="265"/>
      <c r="D909" s="278"/>
      <c r="E909" s="172"/>
    </row>
    <row r="910" spans="1:5" ht="15" customHeight="1">
      <c r="A910" s="280" t="s">
        <v>736</v>
      </c>
      <c r="B910" s="265">
        <v>0</v>
      </c>
      <c r="C910" s="265"/>
      <c r="D910" s="278"/>
      <c r="E910" s="172"/>
    </row>
    <row r="911" spans="1:5" ht="15" customHeight="1">
      <c r="A911" s="280" t="s">
        <v>737</v>
      </c>
      <c r="B911" s="265">
        <v>0</v>
      </c>
      <c r="C911" s="265"/>
      <c r="D911" s="278"/>
      <c r="E911" s="172"/>
    </row>
    <row r="912" spans="1:5" ht="15" customHeight="1">
      <c r="A912" s="280" t="s">
        <v>738</v>
      </c>
      <c r="B912" s="265">
        <v>0</v>
      </c>
      <c r="C912" s="265"/>
      <c r="D912" s="278"/>
      <c r="E912" s="172"/>
    </row>
    <row r="913" spans="1:5" ht="15" customHeight="1">
      <c r="A913" s="280" t="s">
        <v>739</v>
      </c>
      <c r="B913" s="265">
        <v>0</v>
      </c>
      <c r="C913" s="265"/>
      <c r="D913" s="278"/>
      <c r="E913" s="172"/>
    </row>
    <row r="914" spans="1:5" ht="15" customHeight="1">
      <c r="A914" s="280" t="s">
        <v>740</v>
      </c>
      <c r="B914" s="265">
        <f>SUM(B915:B921)</f>
        <v>6416</v>
      </c>
      <c r="C914" s="265">
        <f>SUM(C915:C921)</f>
        <v>5646</v>
      </c>
      <c r="D914" s="278">
        <f>(C914-B914)/B914</f>
        <v>-0.12001246882793018</v>
      </c>
      <c r="E914" s="172"/>
    </row>
    <row r="915" spans="1:5" ht="15" customHeight="1">
      <c r="A915" s="280" t="s">
        <v>741</v>
      </c>
      <c r="B915" s="265"/>
      <c r="C915" s="265">
        <v>117</v>
      </c>
      <c r="D915" s="278"/>
      <c r="E915" s="172"/>
    </row>
    <row r="916" spans="1:5" ht="13.5" customHeight="1">
      <c r="A916" s="280" t="s">
        <v>742</v>
      </c>
      <c r="B916" s="265"/>
      <c r="C916" s="265"/>
      <c r="D916" s="278"/>
      <c r="E916" s="172"/>
    </row>
    <row r="917" spans="1:5" ht="15" customHeight="1">
      <c r="A917" s="280" t="s">
        <v>743</v>
      </c>
      <c r="B917" s="265"/>
      <c r="C917" s="265"/>
      <c r="D917" s="278"/>
      <c r="E917" s="172"/>
    </row>
    <row r="918" spans="1:5" ht="15" customHeight="1">
      <c r="A918" s="280" t="s">
        <v>744</v>
      </c>
      <c r="B918" s="265">
        <v>5237</v>
      </c>
      <c r="C918" s="265">
        <v>4837</v>
      </c>
      <c r="D918" s="278">
        <f>(C918-B918)/B918</f>
        <v>-0.07637960664502577</v>
      </c>
      <c r="E918" s="172"/>
    </row>
    <row r="919" spans="1:5" ht="15" customHeight="1">
      <c r="A919" s="280" t="s">
        <v>745</v>
      </c>
      <c r="B919" s="265"/>
      <c r="C919" s="265">
        <v>595</v>
      </c>
      <c r="D919" s="278"/>
      <c r="E919" s="172"/>
    </row>
    <row r="920" spans="1:5" ht="15" customHeight="1">
      <c r="A920" s="280" t="s">
        <v>746</v>
      </c>
      <c r="B920" s="265">
        <v>1179</v>
      </c>
      <c r="C920" s="265">
        <v>95</v>
      </c>
      <c r="D920" s="278">
        <f>(C920-B920)/B920</f>
        <v>-0.9194232400339271</v>
      </c>
      <c r="E920" s="172"/>
    </row>
    <row r="921" spans="1:5" ht="15" customHeight="1">
      <c r="A921" s="280" t="s">
        <v>747</v>
      </c>
      <c r="B921" s="265"/>
      <c r="C921" s="265">
        <v>2</v>
      </c>
      <c r="D921" s="278"/>
      <c r="E921" s="172"/>
    </row>
    <row r="922" spans="1:5" ht="15" customHeight="1">
      <c r="A922" s="280" t="s">
        <v>748</v>
      </c>
      <c r="B922" s="265">
        <f>SUM(B923:B928)</f>
        <v>801</v>
      </c>
      <c r="C922" s="265">
        <f>SUM(C923:C928)</f>
        <v>1160</v>
      </c>
      <c r="D922" s="278">
        <f>(C922-B922)/B922</f>
        <v>0.44818976279650435</v>
      </c>
      <c r="E922" s="172"/>
    </row>
    <row r="923" spans="1:5" ht="15" customHeight="1">
      <c r="A923" s="280" t="s">
        <v>749</v>
      </c>
      <c r="B923" s="265"/>
      <c r="C923" s="265"/>
      <c r="D923" s="278"/>
      <c r="E923" s="172"/>
    </row>
    <row r="924" spans="1:5" ht="15" customHeight="1">
      <c r="A924" s="280" t="s">
        <v>750</v>
      </c>
      <c r="B924" s="265"/>
      <c r="C924" s="265"/>
      <c r="D924" s="278"/>
      <c r="E924" s="172"/>
    </row>
    <row r="925" spans="1:5" ht="15" customHeight="1">
      <c r="A925" s="280" t="s">
        <v>751</v>
      </c>
      <c r="B925" s="265">
        <v>801</v>
      </c>
      <c r="C925" s="265">
        <v>1147</v>
      </c>
      <c r="D925" s="278">
        <f>(C925-B925)/B925</f>
        <v>0.43196004993757803</v>
      </c>
      <c r="E925" s="172"/>
    </row>
    <row r="926" spans="1:5" ht="15" customHeight="1">
      <c r="A926" s="280" t="s">
        <v>752</v>
      </c>
      <c r="B926" s="265"/>
      <c r="C926" s="265"/>
      <c r="D926" s="278"/>
      <c r="E926" s="172"/>
    </row>
    <row r="927" spans="1:5" ht="15" customHeight="1">
      <c r="A927" s="280" t="s">
        <v>753</v>
      </c>
      <c r="B927" s="265"/>
      <c r="C927" s="265"/>
      <c r="D927" s="278"/>
      <c r="E927" s="172"/>
    </row>
    <row r="928" spans="1:5" ht="15" customHeight="1">
      <c r="A928" s="280" t="s">
        <v>754</v>
      </c>
      <c r="B928" s="265"/>
      <c r="C928" s="265">
        <v>13</v>
      </c>
      <c r="D928" s="278"/>
      <c r="E928" s="172"/>
    </row>
    <row r="929" spans="1:5" ht="15" customHeight="1">
      <c r="A929" s="280" t="s">
        <v>755</v>
      </c>
      <c r="B929" s="265">
        <f>SUM(B930:B931)</f>
        <v>0</v>
      </c>
      <c r="C929" s="265">
        <f>SUM(C930:C931)</f>
        <v>19</v>
      </c>
      <c r="D929" s="278"/>
      <c r="E929" s="172"/>
    </row>
    <row r="930" spans="1:5" ht="15" customHeight="1">
      <c r="A930" s="280" t="s">
        <v>756</v>
      </c>
      <c r="B930" s="265">
        <v>0</v>
      </c>
      <c r="C930" s="265"/>
      <c r="D930" s="278"/>
      <c r="E930" s="172"/>
    </row>
    <row r="931" spans="1:5" ht="15" customHeight="1">
      <c r="A931" s="280" t="s">
        <v>757</v>
      </c>
      <c r="B931" s="265"/>
      <c r="C931" s="265">
        <v>19</v>
      </c>
      <c r="D931" s="278"/>
      <c r="E931" s="172"/>
    </row>
    <row r="932" spans="1:5" ht="15" customHeight="1">
      <c r="A932" s="280" t="s">
        <v>758</v>
      </c>
      <c r="B932" s="265">
        <f>SUM(B933:B934)</f>
        <v>997</v>
      </c>
      <c r="C932" s="265">
        <f>SUM(C933:C934)</f>
        <v>24066</v>
      </c>
      <c r="D932" s="278">
        <f>(C932-B932)/B932</f>
        <v>23.13841524573721</v>
      </c>
      <c r="E932" s="172"/>
    </row>
    <row r="933" spans="1:5" ht="15" customHeight="1">
      <c r="A933" s="280" t="s">
        <v>759</v>
      </c>
      <c r="B933" s="265">
        <v>0</v>
      </c>
      <c r="C933" s="265"/>
      <c r="D933" s="278"/>
      <c r="E933" s="172"/>
    </row>
    <row r="934" spans="1:5" ht="15" customHeight="1">
      <c r="A934" s="280" t="s">
        <v>760</v>
      </c>
      <c r="B934" s="265">
        <v>997</v>
      </c>
      <c r="C934" s="265">
        <v>24066</v>
      </c>
      <c r="D934" s="278">
        <f>(C934-B934)/B934</f>
        <v>23.13841524573721</v>
      </c>
      <c r="E934" s="172"/>
    </row>
    <row r="935" spans="1:5" ht="15" customHeight="1">
      <c r="A935" s="280" t="s">
        <v>761</v>
      </c>
      <c r="B935" s="265">
        <f>B936+B959+B969+B979+B984+B991+B996</f>
        <v>9754</v>
      </c>
      <c r="C935" s="265">
        <f>C936+C959+C969+C979+C984+C991+C996</f>
        <v>18476</v>
      </c>
      <c r="D935" s="278">
        <f>(C935-B935)/B935</f>
        <v>0.894197252409268</v>
      </c>
      <c r="E935" s="172"/>
    </row>
    <row r="936" spans="1:5" ht="15" customHeight="1">
      <c r="A936" s="280" t="s">
        <v>762</v>
      </c>
      <c r="B936" s="265">
        <f>SUM(B937:B958)</f>
        <v>7353</v>
      </c>
      <c r="C936" s="265">
        <f>SUM(C937:C958)</f>
        <v>8911</v>
      </c>
      <c r="D936" s="278">
        <f>(C936-B936)/B936</f>
        <v>0.21188630490956073</v>
      </c>
      <c r="E936" s="172"/>
    </row>
    <row r="937" spans="1:5" ht="15" customHeight="1">
      <c r="A937" s="280" t="s">
        <v>43</v>
      </c>
      <c r="B937" s="265">
        <v>710</v>
      </c>
      <c r="C937" s="265">
        <v>495</v>
      </c>
      <c r="D937" s="278">
        <f>(C937-B937)/B937</f>
        <v>-0.3028169014084507</v>
      </c>
      <c r="E937" s="172"/>
    </row>
    <row r="938" spans="1:5" ht="15" customHeight="1">
      <c r="A938" s="280" t="s">
        <v>44</v>
      </c>
      <c r="B938" s="265">
        <v>170</v>
      </c>
      <c r="C938" s="265">
        <v>45</v>
      </c>
      <c r="D938" s="278">
        <f>(C938-B938)/B938</f>
        <v>-0.7352941176470589</v>
      </c>
      <c r="E938" s="172"/>
    </row>
    <row r="939" spans="1:5" ht="15" customHeight="1">
      <c r="A939" s="280" t="s">
        <v>45</v>
      </c>
      <c r="B939" s="265"/>
      <c r="C939" s="265">
        <v>435</v>
      </c>
      <c r="D939" s="278"/>
      <c r="E939" s="172"/>
    </row>
    <row r="940" spans="1:5" ht="15" customHeight="1">
      <c r="A940" s="280" t="s">
        <v>763</v>
      </c>
      <c r="B940" s="265">
        <v>4000</v>
      </c>
      <c r="C940" s="265">
        <v>5364</v>
      </c>
      <c r="D940" s="278">
        <f>(C940-B940)/B940</f>
        <v>0.341</v>
      </c>
      <c r="E940" s="172"/>
    </row>
    <row r="941" spans="1:5" ht="15" customHeight="1">
      <c r="A941" s="280" t="s">
        <v>764</v>
      </c>
      <c r="B941" s="265">
        <v>1977</v>
      </c>
      <c r="C941" s="265">
        <v>2056</v>
      </c>
      <c r="D941" s="278">
        <f>(C941-B941)/B941</f>
        <v>0.03995953464845726</v>
      </c>
      <c r="E941" s="172"/>
    </row>
    <row r="942" spans="1:5" ht="15" customHeight="1">
      <c r="A942" s="280" t="s">
        <v>765</v>
      </c>
      <c r="B942" s="265"/>
      <c r="C942" s="265"/>
      <c r="D942" s="278"/>
      <c r="E942" s="172"/>
    </row>
    <row r="943" spans="1:5" ht="15" customHeight="1">
      <c r="A943" s="280" t="s">
        <v>766</v>
      </c>
      <c r="B943" s="265"/>
      <c r="C943" s="265"/>
      <c r="D943" s="278"/>
      <c r="E943" s="172"/>
    </row>
    <row r="944" spans="1:5" ht="15" customHeight="1">
      <c r="A944" s="280" t="s">
        <v>767</v>
      </c>
      <c r="B944" s="265"/>
      <c r="C944" s="265"/>
      <c r="D944" s="278"/>
      <c r="E944" s="172"/>
    </row>
    <row r="945" spans="1:5" ht="15" customHeight="1">
      <c r="A945" s="280" t="s">
        <v>768</v>
      </c>
      <c r="B945" s="265">
        <v>85</v>
      </c>
      <c r="C945" s="265">
        <v>85</v>
      </c>
      <c r="D945" s="278">
        <f>(C945-B945)/B945</f>
        <v>0</v>
      </c>
      <c r="E945" s="172"/>
    </row>
    <row r="946" spans="1:5" ht="15" customHeight="1">
      <c r="A946" s="280" t="s">
        <v>769</v>
      </c>
      <c r="B946" s="265"/>
      <c r="C946" s="265"/>
      <c r="D946" s="278"/>
      <c r="E946" s="172"/>
    </row>
    <row r="947" spans="1:5" ht="15" customHeight="1">
      <c r="A947" s="280" t="s">
        <v>770</v>
      </c>
      <c r="B947" s="265"/>
      <c r="C947" s="265"/>
      <c r="D947" s="278"/>
      <c r="E947" s="172"/>
    </row>
    <row r="948" spans="1:5" ht="15" customHeight="1">
      <c r="A948" s="280" t="s">
        <v>771</v>
      </c>
      <c r="B948" s="265"/>
      <c r="C948" s="265"/>
      <c r="D948" s="278"/>
      <c r="E948" s="172"/>
    </row>
    <row r="949" spans="1:5" ht="15" customHeight="1">
      <c r="A949" s="280" t="s">
        <v>772</v>
      </c>
      <c r="B949" s="265"/>
      <c r="C949" s="265"/>
      <c r="D949" s="278"/>
      <c r="E949" s="172"/>
    </row>
    <row r="950" spans="1:5" ht="15" customHeight="1">
      <c r="A950" s="280" t="s">
        <v>773</v>
      </c>
      <c r="B950" s="265"/>
      <c r="C950" s="265"/>
      <c r="D950" s="278"/>
      <c r="E950" s="172"/>
    </row>
    <row r="951" spans="1:5" ht="15" customHeight="1">
      <c r="A951" s="280" t="s">
        <v>774</v>
      </c>
      <c r="B951" s="265"/>
      <c r="C951" s="265"/>
      <c r="D951" s="278"/>
      <c r="E951" s="172"/>
    </row>
    <row r="952" spans="1:5" ht="15" customHeight="1">
      <c r="A952" s="280" t="s">
        <v>775</v>
      </c>
      <c r="B952" s="265"/>
      <c r="C952" s="265"/>
      <c r="D952" s="278"/>
      <c r="E952" s="172"/>
    </row>
    <row r="953" spans="1:5" ht="15" customHeight="1">
      <c r="A953" s="280" t="s">
        <v>776</v>
      </c>
      <c r="B953" s="265">
        <v>30</v>
      </c>
      <c r="C953" s="265">
        <v>27</v>
      </c>
      <c r="D953" s="278">
        <f>(C953-B953)/B953</f>
        <v>-0.1</v>
      </c>
      <c r="E953" s="172"/>
    </row>
    <row r="954" spans="1:5" ht="15" customHeight="1">
      <c r="A954" s="280" t="s">
        <v>777</v>
      </c>
      <c r="B954" s="265"/>
      <c r="C954" s="265"/>
      <c r="D954" s="278"/>
      <c r="E954" s="172"/>
    </row>
    <row r="955" spans="1:5" ht="15" customHeight="1">
      <c r="A955" s="280" t="s">
        <v>778</v>
      </c>
      <c r="B955" s="265"/>
      <c r="C955" s="265"/>
      <c r="D955" s="278"/>
      <c r="E955" s="172"/>
    </row>
    <row r="956" spans="1:5" ht="15" customHeight="1">
      <c r="A956" s="280" t="s">
        <v>779</v>
      </c>
      <c r="B956" s="265"/>
      <c r="C956" s="265"/>
      <c r="D956" s="278"/>
      <c r="E956" s="172"/>
    </row>
    <row r="957" spans="1:5" ht="15" customHeight="1">
      <c r="A957" s="280" t="s">
        <v>780</v>
      </c>
      <c r="B957" s="265"/>
      <c r="C957" s="265"/>
      <c r="D957" s="278"/>
      <c r="E957" s="172"/>
    </row>
    <row r="958" spans="1:5" ht="15" customHeight="1">
      <c r="A958" s="280" t="s">
        <v>781</v>
      </c>
      <c r="B958" s="265">
        <v>381</v>
      </c>
      <c r="C958" s="265">
        <v>404</v>
      </c>
      <c r="D958" s="278">
        <f>(C958-B958)/B958</f>
        <v>0.06036745406824147</v>
      </c>
      <c r="E958" s="172"/>
    </row>
    <row r="959" spans="1:5" ht="15" customHeight="1">
      <c r="A959" s="280" t="s">
        <v>782</v>
      </c>
      <c r="B959" s="265">
        <v>0</v>
      </c>
      <c r="C959" s="265">
        <f>SUM(C960:C968)</f>
        <v>0</v>
      </c>
      <c r="D959" s="278"/>
      <c r="E959" s="172"/>
    </row>
    <row r="960" spans="1:5" ht="15" customHeight="1">
      <c r="A960" s="280" t="s">
        <v>43</v>
      </c>
      <c r="B960" s="265">
        <v>0</v>
      </c>
      <c r="C960" s="265"/>
      <c r="D960" s="278"/>
      <c r="E960" s="172"/>
    </row>
    <row r="961" spans="1:5" ht="15" customHeight="1">
      <c r="A961" s="280" t="s">
        <v>44</v>
      </c>
      <c r="B961" s="265">
        <v>0</v>
      </c>
      <c r="C961" s="265"/>
      <c r="D961" s="278"/>
      <c r="E961" s="172"/>
    </row>
    <row r="962" spans="1:5" ht="15" customHeight="1">
      <c r="A962" s="280" t="s">
        <v>45</v>
      </c>
      <c r="B962" s="265">
        <v>0</v>
      </c>
      <c r="C962" s="265"/>
      <c r="D962" s="278"/>
      <c r="E962" s="172"/>
    </row>
    <row r="963" spans="1:5" ht="15" customHeight="1">
      <c r="A963" s="280" t="s">
        <v>783</v>
      </c>
      <c r="B963" s="265">
        <v>0</v>
      </c>
      <c r="C963" s="265"/>
      <c r="D963" s="278"/>
      <c r="E963" s="172"/>
    </row>
    <row r="964" spans="1:5" ht="15" customHeight="1">
      <c r="A964" s="280" t="s">
        <v>784</v>
      </c>
      <c r="B964" s="265">
        <v>0</v>
      </c>
      <c r="C964" s="265"/>
      <c r="D964" s="278"/>
      <c r="E964" s="172"/>
    </row>
    <row r="965" spans="1:5" ht="15" customHeight="1">
      <c r="A965" s="280" t="s">
        <v>785</v>
      </c>
      <c r="B965" s="265">
        <v>0</v>
      </c>
      <c r="C965" s="265"/>
      <c r="D965" s="278"/>
      <c r="E965" s="172"/>
    </row>
    <row r="966" spans="1:5" ht="15" customHeight="1">
      <c r="A966" s="280" t="s">
        <v>786</v>
      </c>
      <c r="B966" s="265">
        <v>0</v>
      </c>
      <c r="C966" s="265"/>
      <c r="D966" s="278"/>
      <c r="E966" s="172"/>
    </row>
    <row r="967" spans="1:5" ht="15" customHeight="1">
      <c r="A967" s="280" t="s">
        <v>787</v>
      </c>
      <c r="B967" s="265">
        <v>0</v>
      </c>
      <c r="C967" s="265"/>
      <c r="D967" s="278"/>
      <c r="E967" s="172"/>
    </row>
    <row r="968" spans="1:5" ht="15" customHeight="1">
      <c r="A968" s="280" t="s">
        <v>788</v>
      </c>
      <c r="B968" s="265">
        <v>0</v>
      </c>
      <c r="C968" s="265"/>
      <c r="D968" s="278"/>
      <c r="E968" s="172"/>
    </row>
    <row r="969" spans="1:5" ht="15" customHeight="1">
      <c r="A969" s="280" t="s">
        <v>789</v>
      </c>
      <c r="B969" s="265">
        <v>0</v>
      </c>
      <c r="C969" s="265"/>
      <c r="D969" s="278"/>
      <c r="E969" s="172"/>
    </row>
    <row r="970" spans="1:5" ht="15" customHeight="1">
      <c r="A970" s="280" t="s">
        <v>43</v>
      </c>
      <c r="B970" s="265">
        <v>0</v>
      </c>
      <c r="C970" s="265"/>
      <c r="D970" s="278"/>
      <c r="E970" s="172"/>
    </row>
    <row r="971" spans="1:5" ht="15" customHeight="1">
      <c r="A971" s="280" t="s">
        <v>44</v>
      </c>
      <c r="B971" s="265">
        <v>0</v>
      </c>
      <c r="C971" s="265"/>
      <c r="D971" s="278"/>
      <c r="E971" s="172"/>
    </row>
    <row r="972" spans="1:5" ht="15" customHeight="1">
      <c r="A972" s="280" t="s">
        <v>45</v>
      </c>
      <c r="B972" s="265">
        <v>0</v>
      </c>
      <c r="C972" s="265"/>
      <c r="D972" s="278"/>
      <c r="E972" s="172"/>
    </row>
    <row r="973" spans="1:5" ht="15" customHeight="1">
      <c r="A973" s="280" t="s">
        <v>790</v>
      </c>
      <c r="B973" s="265">
        <v>0</v>
      </c>
      <c r="C973" s="265"/>
      <c r="D973" s="278"/>
      <c r="E973" s="172"/>
    </row>
    <row r="974" spans="1:5" ht="15" customHeight="1">
      <c r="A974" s="280" t="s">
        <v>791</v>
      </c>
      <c r="B974" s="265">
        <v>0</v>
      </c>
      <c r="C974" s="265"/>
      <c r="D974" s="278"/>
      <c r="E974" s="172"/>
    </row>
    <row r="975" spans="1:5" ht="15" customHeight="1">
      <c r="A975" s="280" t="s">
        <v>792</v>
      </c>
      <c r="B975" s="265">
        <v>0</v>
      </c>
      <c r="C975" s="265"/>
      <c r="D975" s="278"/>
      <c r="E975" s="172"/>
    </row>
    <row r="976" spans="1:5" ht="15" customHeight="1">
      <c r="A976" s="280" t="s">
        <v>793</v>
      </c>
      <c r="B976" s="265">
        <v>0</v>
      </c>
      <c r="C976" s="265"/>
      <c r="D976" s="278"/>
      <c r="E976" s="172"/>
    </row>
    <row r="977" spans="1:5" ht="15" customHeight="1">
      <c r="A977" s="280" t="s">
        <v>794</v>
      </c>
      <c r="B977" s="265">
        <v>0</v>
      </c>
      <c r="C977" s="265"/>
      <c r="D977" s="278"/>
      <c r="E977" s="172"/>
    </row>
    <row r="978" spans="1:5" ht="15" customHeight="1">
      <c r="A978" s="280" t="s">
        <v>795</v>
      </c>
      <c r="B978" s="265">
        <v>0</v>
      </c>
      <c r="C978" s="265"/>
      <c r="D978" s="278"/>
      <c r="E978" s="172"/>
    </row>
    <row r="979" spans="1:5" ht="15" customHeight="1">
      <c r="A979" s="280" t="s">
        <v>796</v>
      </c>
      <c r="B979" s="265">
        <f>SUM(B980:B983)</f>
        <v>0</v>
      </c>
      <c r="C979" s="265">
        <f>SUM(C980:C983)</f>
        <v>0</v>
      </c>
      <c r="D979" s="278"/>
      <c r="E979" s="172"/>
    </row>
    <row r="980" spans="1:5" ht="15" customHeight="1">
      <c r="A980" s="280" t="s">
        <v>797</v>
      </c>
      <c r="B980" s="265"/>
      <c r="C980" s="265"/>
      <c r="D980" s="278"/>
      <c r="E980" s="172"/>
    </row>
    <row r="981" spans="1:5" ht="15" customHeight="1">
      <c r="A981" s="280" t="s">
        <v>798</v>
      </c>
      <c r="B981" s="265"/>
      <c r="C981" s="265"/>
      <c r="D981" s="278"/>
      <c r="E981" s="172"/>
    </row>
    <row r="982" spans="1:5" ht="15" customHeight="1">
      <c r="A982" s="280" t="s">
        <v>799</v>
      </c>
      <c r="B982" s="265"/>
      <c r="C982" s="265"/>
      <c r="D982" s="278"/>
      <c r="E982" s="172"/>
    </row>
    <row r="983" spans="1:5" ht="15" customHeight="1">
      <c r="A983" s="280" t="s">
        <v>800</v>
      </c>
      <c r="B983" s="265"/>
      <c r="C983" s="265"/>
      <c r="D983" s="278"/>
      <c r="E983" s="172"/>
    </row>
    <row r="984" spans="1:5" ht="15" customHeight="1">
      <c r="A984" s="280" t="s">
        <v>801</v>
      </c>
      <c r="B984" s="265">
        <v>0</v>
      </c>
      <c r="C984" s="265"/>
      <c r="D984" s="278"/>
      <c r="E984" s="172"/>
    </row>
    <row r="985" spans="1:5" ht="15" customHeight="1">
      <c r="A985" s="280" t="s">
        <v>43</v>
      </c>
      <c r="B985" s="265">
        <v>0</v>
      </c>
      <c r="C985" s="265"/>
      <c r="D985" s="278"/>
      <c r="E985" s="172"/>
    </row>
    <row r="986" spans="1:5" ht="15" customHeight="1">
      <c r="A986" s="280" t="s">
        <v>44</v>
      </c>
      <c r="B986" s="265">
        <v>0</v>
      </c>
      <c r="C986" s="265"/>
      <c r="D986" s="278"/>
      <c r="E986" s="172"/>
    </row>
    <row r="987" spans="1:5" ht="15" customHeight="1">
      <c r="A987" s="280" t="s">
        <v>45</v>
      </c>
      <c r="B987" s="265">
        <v>0</v>
      </c>
      <c r="C987" s="265"/>
      <c r="D987" s="278"/>
      <c r="E987" s="172"/>
    </row>
    <row r="988" spans="1:5" ht="15" customHeight="1">
      <c r="A988" s="280" t="s">
        <v>787</v>
      </c>
      <c r="B988" s="265">
        <v>0</v>
      </c>
      <c r="C988" s="265"/>
      <c r="D988" s="278"/>
      <c r="E988" s="172"/>
    </row>
    <row r="989" spans="1:5" ht="15" customHeight="1">
      <c r="A989" s="280" t="s">
        <v>802</v>
      </c>
      <c r="B989" s="265">
        <v>0</v>
      </c>
      <c r="C989" s="265"/>
      <c r="D989" s="278"/>
      <c r="E989" s="172"/>
    </row>
    <row r="990" spans="1:5" ht="15" customHeight="1">
      <c r="A990" s="280" t="s">
        <v>803</v>
      </c>
      <c r="B990" s="265">
        <v>0</v>
      </c>
      <c r="C990" s="265"/>
      <c r="D990" s="278"/>
      <c r="E990" s="172"/>
    </row>
    <row r="991" spans="1:5" ht="15" customHeight="1">
      <c r="A991" s="280" t="s">
        <v>804</v>
      </c>
      <c r="B991" s="265">
        <f>SUM(B992:B995)</f>
        <v>2401</v>
      </c>
      <c r="C991" s="265">
        <f>SUM(C992:C995)</f>
        <v>0</v>
      </c>
      <c r="D991" s="278">
        <f>(C991-B991)/B991</f>
        <v>-1</v>
      </c>
      <c r="E991" s="172"/>
    </row>
    <row r="992" spans="1:5" ht="15" customHeight="1">
      <c r="A992" s="280" t="s">
        <v>805</v>
      </c>
      <c r="B992" s="265">
        <v>2401</v>
      </c>
      <c r="C992" s="265"/>
      <c r="D992" s="278">
        <f>(C992-B992)/B992</f>
        <v>-1</v>
      </c>
      <c r="E992" s="172"/>
    </row>
    <row r="993" spans="1:5" ht="15" customHeight="1">
      <c r="A993" s="280" t="s">
        <v>806</v>
      </c>
      <c r="B993" s="265"/>
      <c r="C993" s="265"/>
      <c r="D993" s="278"/>
      <c r="E993" s="172"/>
    </row>
    <row r="994" spans="1:5" ht="15" customHeight="1">
      <c r="A994" s="280" t="s">
        <v>807</v>
      </c>
      <c r="B994" s="265"/>
      <c r="C994" s="265"/>
      <c r="D994" s="278"/>
      <c r="E994" s="172"/>
    </row>
    <row r="995" spans="1:5" ht="15" customHeight="1">
      <c r="A995" s="280" t="s">
        <v>808</v>
      </c>
      <c r="B995" s="265"/>
      <c r="C995" s="265"/>
      <c r="D995" s="278"/>
      <c r="E995" s="172"/>
    </row>
    <row r="996" spans="1:5" ht="15" customHeight="1">
      <c r="A996" s="280" t="s">
        <v>809</v>
      </c>
      <c r="B996" s="265">
        <f>SUM(B997:B998)</f>
        <v>0</v>
      </c>
      <c r="C996" s="265">
        <f>SUM(C997:C998)</f>
        <v>9565</v>
      </c>
      <c r="D996" s="278"/>
      <c r="E996" s="172"/>
    </row>
    <row r="997" spans="1:5" ht="15" customHeight="1">
      <c r="A997" s="280" t="s">
        <v>810</v>
      </c>
      <c r="B997" s="265">
        <v>0</v>
      </c>
      <c r="C997" s="265"/>
      <c r="D997" s="278"/>
      <c r="E997" s="172"/>
    </row>
    <row r="998" spans="1:5" ht="15" customHeight="1">
      <c r="A998" s="280" t="s">
        <v>811</v>
      </c>
      <c r="B998" s="265"/>
      <c r="C998" s="265">
        <v>9565</v>
      </c>
      <c r="D998" s="278"/>
      <c r="E998" s="172"/>
    </row>
    <row r="999" spans="1:5" ht="15" customHeight="1">
      <c r="A999" s="280" t="s">
        <v>812</v>
      </c>
      <c r="B999" s="265">
        <f>B1000+B1010+B1026+B1031+B1045+B1052+B1059</f>
        <v>2568</v>
      </c>
      <c r="C999" s="265">
        <f>C1000+C1010+C1026+C1031+C1045+C1052+C1059</f>
        <v>1415</v>
      </c>
      <c r="D999" s="278">
        <f>(C999-B999)/B999</f>
        <v>-0.44898753894080995</v>
      </c>
      <c r="E999" s="172"/>
    </row>
    <row r="1000" spans="1:5" ht="15" customHeight="1">
      <c r="A1000" s="280" t="s">
        <v>813</v>
      </c>
      <c r="B1000" s="265">
        <f>SUM(B1001:B1009)</f>
        <v>286</v>
      </c>
      <c r="C1000" s="265">
        <f>SUM(C1001:C1009)</f>
        <v>433</v>
      </c>
      <c r="D1000" s="278">
        <f>(C1000-B1000)/B1000</f>
        <v>0.513986013986014</v>
      </c>
      <c r="E1000" s="172"/>
    </row>
    <row r="1001" spans="1:5" ht="15" customHeight="1">
      <c r="A1001" s="280" t="s">
        <v>43</v>
      </c>
      <c r="B1001" s="265">
        <v>187</v>
      </c>
      <c r="C1001" s="265">
        <v>195</v>
      </c>
      <c r="D1001" s="278">
        <f>(C1001-B1001)/B1001</f>
        <v>0.0427807486631016</v>
      </c>
      <c r="E1001" s="172"/>
    </row>
    <row r="1002" spans="1:5" ht="15" customHeight="1">
      <c r="A1002" s="280" t="s">
        <v>44</v>
      </c>
      <c r="B1002" s="265">
        <v>46</v>
      </c>
      <c r="C1002" s="265"/>
      <c r="D1002" s="278">
        <f>(C1002-B1002)/B1002</f>
        <v>-1</v>
      </c>
      <c r="E1002" s="172"/>
    </row>
    <row r="1003" spans="1:5" ht="15" customHeight="1">
      <c r="A1003" s="280" t="s">
        <v>45</v>
      </c>
      <c r="B1003" s="265"/>
      <c r="C1003" s="265">
        <v>185</v>
      </c>
      <c r="D1003" s="278"/>
      <c r="E1003" s="172"/>
    </row>
    <row r="1004" spans="1:5" ht="15" customHeight="1">
      <c r="A1004" s="280" t="s">
        <v>814</v>
      </c>
      <c r="B1004" s="265"/>
      <c r="C1004" s="265"/>
      <c r="D1004" s="278"/>
      <c r="E1004" s="172"/>
    </row>
    <row r="1005" spans="1:5" ht="15" customHeight="1">
      <c r="A1005" s="280" t="s">
        <v>815</v>
      </c>
      <c r="B1005" s="265"/>
      <c r="C1005" s="265"/>
      <c r="D1005" s="278"/>
      <c r="E1005" s="172"/>
    </row>
    <row r="1006" spans="1:5" ht="15" customHeight="1">
      <c r="A1006" s="280" t="s">
        <v>816</v>
      </c>
      <c r="B1006" s="265"/>
      <c r="C1006" s="265"/>
      <c r="D1006" s="278"/>
      <c r="E1006" s="172"/>
    </row>
    <row r="1007" spans="1:5" ht="15" customHeight="1">
      <c r="A1007" s="280" t="s">
        <v>817</v>
      </c>
      <c r="B1007" s="265"/>
      <c r="C1007" s="265"/>
      <c r="D1007" s="278"/>
      <c r="E1007" s="172"/>
    </row>
    <row r="1008" spans="1:5" ht="15" customHeight="1">
      <c r="A1008" s="280" t="s">
        <v>818</v>
      </c>
      <c r="B1008" s="265"/>
      <c r="C1008" s="265"/>
      <c r="D1008" s="278"/>
      <c r="E1008" s="172"/>
    </row>
    <row r="1009" spans="1:5" ht="15" customHeight="1">
      <c r="A1009" s="280" t="s">
        <v>819</v>
      </c>
      <c r="B1009" s="265">
        <v>53</v>
      </c>
      <c r="C1009" s="265">
        <v>53</v>
      </c>
      <c r="D1009" s="278">
        <f>(C1009-B1009)/B1009</f>
        <v>0</v>
      </c>
      <c r="E1009" s="172"/>
    </row>
    <row r="1010" spans="1:5" ht="15" customHeight="1">
      <c r="A1010" s="280" t="s">
        <v>820</v>
      </c>
      <c r="B1010" s="265">
        <f>SUM(B1011:B1025)</f>
        <v>354</v>
      </c>
      <c r="C1010" s="265">
        <f>SUM(C1011:C1025)</f>
        <v>354</v>
      </c>
      <c r="D1010" s="278">
        <f>(C1010-B1010)/B1010</f>
        <v>0</v>
      </c>
      <c r="E1010" s="172"/>
    </row>
    <row r="1011" spans="1:5" ht="15" customHeight="1">
      <c r="A1011" s="280" t="s">
        <v>43</v>
      </c>
      <c r="B1011" s="265"/>
      <c r="C1011" s="265"/>
      <c r="D1011" s="278"/>
      <c r="E1011" s="172"/>
    </row>
    <row r="1012" spans="1:5" ht="15" customHeight="1">
      <c r="A1012" s="280" t="s">
        <v>44</v>
      </c>
      <c r="B1012" s="265"/>
      <c r="C1012" s="265"/>
      <c r="D1012" s="278"/>
      <c r="E1012" s="172"/>
    </row>
    <row r="1013" spans="1:5" ht="15" customHeight="1">
      <c r="A1013" s="280" t="s">
        <v>45</v>
      </c>
      <c r="B1013" s="265"/>
      <c r="C1013" s="265"/>
      <c r="D1013" s="278"/>
      <c r="E1013" s="172"/>
    </row>
    <row r="1014" spans="1:5" ht="15" customHeight="1">
      <c r="A1014" s="280" t="s">
        <v>821</v>
      </c>
      <c r="B1014" s="265"/>
      <c r="C1014" s="265"/>
      <c r="D1014" s="278"/>
      <c r="E1014" s="172"/>
    </row>
    <row r="1015" spans="1:5" ht="15" customHeight="1">
      <c r="A1015" s="280" t="s">
        <v>822</v>
      </c>
      <c r="B1015" s="265"/>
      <c r="C1015" s="265"/>
      <c r="D1015" s="278"/>
      <c r="E1015" s="172"/>
    </row>
    <row r="1016" spans="1:5" ht="15" customHeight="1">
      <c r="A1016" s="280" t="s">
        <v>823</v>
      </c>
      <c r="B1016" s="265"/>
      <c r="C1016" s="265"/>
      <c r="D1016" s="278"/>
      <c r="E1016" s="172"/>
    </row>
    <row r="1017" spans="1:5" ht="15" customHeight="1">
      <c r="A1017" s="280" t="s">
        <v>824</v>
      </c>
      <c r="B1017" s="265"/>
      <c r="C1017" s="265"/>
      <c r="D1017" s="278"/>
      <c r="E1017" s="172"/>
    </row>
    <row r="1018" spans="1:5" ht="15" customHeight="1">
      <c r="A1018" s="280" t="s">
        <v>825</v>
      </c>
      <c r="B1018" s="265"/>
      <c r="C1018" s="265"/>
      <c r="D1018" s="278"/>
      <c r="E1018" s="172"/>
    </row>
    <row r="1019" spans="1:5" ht="15" customHeight="1">
      <c r="A1019" s="280" t="s">
        <v>826</v>
      </c>
      <c r="B1019" s="265"/>
      <c r="C1019" s="265"/>
      <c r="D1019" s="278"/>
      <c r="E1019" s="172"/>
    </row>
    <row r="1020" spans="1:5" ht="15" customHeight="1">
      <c r="A1020" s="280" t="s">
        <v>827</v>
      </c>
      <c r="B1020" s="265"/>
      <c r="C1020" s="265"/>
      <c r="D1020" s="278"/>
      <c r="E1020" s="172"/>
    </row>
    <row r="1021" spans="1:5" ht="15" customHeight="1">
      <c r="A1021" s="280" t="s">
        <v>828</v>
      </c>
      <c r="B1021" s="265"/>
      <c r="C1021" s="265"/>
      <c r="D1021" s="278"/>
      <c r="E1021" s="172"/>
    </row>
    <row r="1022" spans="1:5" ht="15" customHeight="1">
      <c r="A1022" s="280" t="s">
        <v>829</v>
      </c>
      <c r="B1022" s="265"/>
      <c r="C1022" s="265"/>
      <c r="D1022" s="278"/>
      <c r="E1022" s="172"/>
    </row>
    <row r="1023" spans="1:5" ht="15" customHeight="1">
      <c r="A1023" s="280" t="s">
        <v>830</v>
      </c>
      <c r="B1023" s="265"/>
      <c r="C1023" s="265"/>
      <c r="D1023" s="278"/>
      <c r="E1023" s="172"/>
    </row>
    <row r="1024" spans="1:5" ht="15" customHeight="1">
      <c r="A1024" s="280" t="s">
        <v>831</v>
      </c>
      <c r="B1024" s="265"/>
      <c r="C1024" s="265"/>
      <c r="D1024" s="278"/>
      <c r="E1024" s="172"/>
    </row>
    <row r="1025" spans="1:5" ht="15" customHeight="1">
      <c r="A1025" s="280" t="s">
        <v>832</v>
      </c>
      <c r="B1025" s="265">
        <v>354</v>
      </c>
      <c r="C1025" s="265">
        <v>354</v>
      </c>
      <c r="D1025" s="278">
        <f>(C1025-B1025)/B1025</f>
        <v>0</v>
      </c>
      <c r="E1025" s="172"/>
    </row>
    <row r="1026" spans="1:5" ht="15" customHeight="1">
      <c r="A1026" s="280" t="s">
        <v>833</v>
      </c>
      <c r="B1026" s="265">
        <v>0</v>
      </c>
      <c r="C1026" s="265"/>
      <c r="D1026" s="278"/>
      <c r="E1026" s="172"/>
    </row>
    <row r="1027" spans="1:5" ht="15" customHeight="1">
      <c r="A1027" s="280" t="s">
        <v>43</v>
      </c>
      <c r="B1027" s="265">
        <v>0</v>
      </c>
      <c r="C1027" s="265"/>
      <c r="D1027" s="278"/>
      <c r="E1027" s="172"/>
    </row>
    <row r="1028" spans="1:5" ht="15" customHeight="1">
      <c r="A1028" s="280" t="s">
        <v>44</v>
      </c>
      <c r="B1028" s="265">
        <v>0</v>
      </c>
      <c r="C1028" s="265"/>
      <c r="D1028" s="278"/>
      <c r="E1028" s="172"/>
    </row>
    <row r="1029" spans="1:5" ht="15" customHeight="1">
      <c r="A1029" s="280" t="s">
        <v>45</v>
      </c>
      <c r="B1029" s="265">
        <v>0</v>
      </c>
      <c r="C1029" s="265"/>
      <c r="D1029" s="278"/>
      <c r="E1029" s="172"/>
    </row>
    <row r="1030" spans="1:5" ht="15" customHeight="1">
      <c r="A1030" s="280" t="s">
        <v>834</v>
      </c>
      <c r="B1030" s="265">
        <v>0</v>
      </c>
      <c r="C1030" s="265"/>
      <c r="D1030" s="278"/>
      <c r="E1030" s="172"/>
    </row>
    <row r="1031" spans="1:5" ht="15" customHeight="1">
      <c r="A1031" s="280" t="s">
        <v>835</v>
      </c>
      <c r="B1031" s="265">
        <f>SUM(B1032:B1044)</f>
        <v>829</v>
      </c>
      <c r="C1031" s="265">
        <f>SUM(C1032:C1044)</f>
        <v>515</v>
      </c>
      <c r="D1031" s="278">
        <f>(C1031-B1031)/B1031</f>
        <v>-0.37876960193003617</v>
      </c>
      <c r="E1031" s="172"/>
    </row>
    <row r="1032" spans="1:5" ht="15" customHeight="1">
      <c r="A1032" s="280" t="s">
        <v>43</v>
      </c>
      <c r="B1032" s="265">
        <v>281</v>
      </c>
      <c r="C1032" s="265">
        <v>75</v>
      </c>
      <c r="D1032" s="278">
        <f>(C1032-B1032)/B1032</f>
        <v>-0.7330960854092526</v>
      </c>
      <c r="E1032" s="172"/>
    </row>
    <row r="1033" spans="1:5" ht="15" customHeight="1">
      <c r="A1033" s="280" t="s">
        <v>44</v>
      </c>
      <c r="B1033" s="265"/>
      <c r="C1033" s="265">
        <v>171</v>
      </c>
      <c r="D1033" s="278"/>
      <c r="E1033" s="172"/>
    </row>
    <row r="1034" spans="1:5" ht="15" customHeight="1">
      <c r="A1034" s="280" t="s">
        <v>45</v>
      </c>
      <c r="B1034" s="265"/>
      <c r="C1034" s="265"/>
      <c r="D1034" s="278"/>
      <c r="E1034" s="172"/>
    </row>
    <row r="1035" spans="1:5" ht="15" customHeight="1">
      <c r="A1035" s="280" t="s">
        <v>836</v>
      </c>
      <c r="B1035" s="265"/>
      <c r="C1035" s="265"/>
      <c r="D1035" s="278"/>
      <c r="E1035" s="172"/>
    </row>
    <row r="1036" spans="1:5" ht="15" customHeight="1">
      <c r="A1036" s="280" t="s">
        <v>837</v>
      </c>
      <c r="B1036" s="265"/>
      <c r="C1036" s="265"/>
      <c r="D1036" s="278"/>
      <c r="E1036" s="172"/>
    </row>
    <row r="1037" spans="1:6" ht="15" customHeight="1">
      <c r="A1037" s="280" t="s">
        <v>838</v>
      </c>
      <c r="B1037" s="265">
        <v>500</v>
      </c>
      <c r="C1037" s="265"/>
      <c r="D1037" s="278">
        <f>(C1037-B1037)/B1037</f>
        <v>-1</v>
      </c>
      <c r="E1037" s="172"/>
      <c r="F1037" s="280"/>
    </row>
    <row r="1038" spans="1:5" ht="15" customHeight="1">
      <c r="A1038" s="280" t="s">
        <v>839</v>
      </c>
      <c r="B1038" s="265"/>
      <c r="C1038" s="265"/>
      <c r="D1038" s="278"/>
      <c r="E1038" s="172"/>
    </row>
    <row r="1039" spans="1:5" ht="15" customHeight="1">
      <c r="A1039" s="280" t="s">
        <v>840</v>
      </c>
      <c r="B1039" s="265"/>
      <c r="C1039" s="265"/>
      <c r="D1039" s="278"/>
      <c r="E1039" s="172"/>
    </row>
    <row r="1040" spans="1:6" ht="15" customHeight="1">
      <c r="A1040" s="280" t="s">
        <v>841</v>
      </c>
      <c r="B1040" s="265"/>
      <c r="C1040" s="265"/>
      <c r="D1040" s="278"/>
      <c r="E1040" s="172"/>
      <c r="F1040" s="280"/>
    </row>
    <row r="1041" spans="1:5" ht="15" customHeight="1">
      <c r="A1041" s="280" t="s">
        <v>842</v>
      </c>
      <c r="B1041" s="265"/>
      <c r="C1041" s="265"/>
      <c r="D1041" s="278"/>
      <c r="E1041" s="172"/>
    </row>
    <row r="1042" spans="1:5" ht="15" customHeight="1">
      <c r="A1042" s="280" t="s">
        <v>52</v>
      </c>
      <c r="B1042" s="265"/>
      <c r="C1042" s="265">
        <v>183</v>
      </c>
      <c r="D1042" s="278"/>
      <c r="E1042" s="172"/>
    </row>
    <row r="1043" spans="1:5" ht="15" customHeight="1">
      <c r="A1043" s="280" t="s">
        <v>843</v>
      </c>
      <c r="B1043" s="265"/>
      <c r="C1043" s="265"/>
      <c r="D1043" s="278"/>
      <c r="E1043" s="172"/>
    </row>
    <row r="1044" spans="1:5" ht="15" customHeight="1">
      <c r="A1044" s="280" t="s">
        <v>844</v>
      </c>
      <c r="B1044" s="265">
        <v>48</v>
      </c>
      <c r="C1044" s="265">
        <v>86</v>
      </c>
      <c r="D1044" s="278">
        <f>(C1044-B1044)/B1044</f>
        <v>0.7916666666666666</v>
      </c>
      <c r="E1044" s="172"/>
    </row>
    <row r="1045" spans="1:5" ht="15" customHeight="1">
      <c r="A1045" s="280" t="s">
        <v>845</v>
      </c>
      <c r="B1045" s="265">
        <f>SUM(B1046:B1051)</f>
        <v>1074</v>
      </c>
      <c r="C1045" s="265">
        <f>SUM(C1046:C1051)</f>
        <v>0</v>
      </c>
      <c r="D1045" s="278">
        <f>(C1045-B1045)/B1045</f>
        <v>-1</v>
      </c>
      <c r="E1045" s="172"/>
    </row>
    <row r="1046" spans="1:5" ht="15" customHeight="1">
      <c r="A1046" s="280" t="s">
        <v>43</v>
      </c>
      <c r="B1046" s="265">
        <v>98</v>
      </c>
      <c r="C1046" s="265"/>
      <c r="D1046" s="278">
        <f>(C1046-B1046)/B1046</f>
        <v>-1</v>
      </c>
      <c r="E1046" s="172"/>
    </row>
    <row r="1047" spans="1:5" ht="15" customHeight="1">
      <c r="A1047" s="280" t="s">
        <v>44</v>
      </c>
      <c r="B1047" s="265"/>
      <c r="C1047" s="265"/>
      <c r="D1047" s="278"/>
      <c r="E1047" s="172"/>
    </row>
    <row r="1048" spans="1:5" ht="15" customHeight="1">
      <c r="A1048" s="280" t="s">
        <v>45</v>
      </c>
      <c r="B1048" s="265"/>
      <c r="C1048" s="265"/>
      <c r="D1048" s="278"/>
      <c r="E1048" s="172"/>
    </row>
    <row r="1049" spans="1:5" ht="15" customHeight="1">
      <c r="A1049" s="280" t="s">
        <v>846</v>
      </c>
      <c r="B1049" s="265"/>
      <c r="C1049" s="265"/>
      <c r="D1049" s="278"/>
      <c r="E1049" s="172"/>
    </row>
    <row r="1050" spans="1:5" ht="15" customHeight="1">
      <c r="A1050" s="280" t="s">
        <v>847</v>
      </c>
      <c r="B1050" s="265"/>
      <c r="C1050" s="265"/>
      <c r="D1050" s="278"/>
      <c r="E1050" s="172"/>
    </row>
    <row r="1051" spans="1:5" ht="15" customHeight="1">
      <c r="A1051" s="280" t="s">
        <v>848</v>
      </c>
      <c r="B1051" s="265">
        <v>976</v>
      </c>
      <c r="C1051" s="265"/>
      <c r="D1051" s="278">
        <f>(C1051-B1051)/B1051</f>
        <v>-1</v>
      </c>
      <c r="E1051" s="172"/>
    </row>
    <row r="1052" spans="1:5" ht="15" customHeight="1">
      <c r="A1052" s="280" t="s">
        <v>849</v>
      </c>
      <c r="B1052" s="265">
        <f>SUM(B1053:B1058)</f>
        <v>25</v>
      </c>
      <c r="C1052" s="265">
        <f>SUM(C1053:C1058)</f>
        <v>113</v>
      </c>
      <c r="D1052" s="278">
        <f>(C1052-B1052)/B1052</f>
        <v>3.52</v>
      </c>
      <c r="E1052" s="172"/>
    </row>
    <row r="1053" spans="1:5" ht="15" customHeight="1">
      <c r="A1053" s="280" t="s">
        <v>43</v>
      </c>
      <c r="B1053" s="265">
        <v>0</v>
      </c>
      <c r="C1053" s="265"/>
      <c r="D1053" s="278"/>
      <c r="E1053" s="172"/>
    </row>
    <row r="1054" spans="1:5" ht="15" customHeight="1">
      <c r="A1054" s="280" t="s">
        <v>44</v>
      </c>
      <c r="B1054" s="265">
        <v>0</v>
      </c>
      <c r="C1054" s="265"/>
      <c r="D1054" s="278"/>
      <c r="E1054" s="172"/>
    </row>
    <row r="1055" spans="1:5" ht="15" customHeight="1">
      <c r="A1055" s="280" t="s">
        <v>45</v>
      </c>
      <c r="B1055" s="265">
        <v>0</v>
      </c>
      <c r="C1055" s="265"/>
      <c r="D1055" s="278"/>
      <c r="E1055" s="172"/>
    </row>
    <row r="1056" spans="1:5" ht="15" customHeight="1">
      <c r="A1056" s="280" t="s">
        <v>850</v>
      </c>
      <c r="B1056" s="265">
        <v>0</v>
      </c>
      <c r="C1056" s="265"/>
      <c r="D1056" s="278"/>
      <c r="E1056" s="172"/>
    </row>
    <row r="1057" spans="1:5" ht="15" customHeight="1">
      <c r="A1057" s="280" t="s">
        <v>851</v>
      </c>
      <c r="B1057" s="265">
        <v>0</v>
      </c>
      <c r="C1057" s="265">
        <v>88</v>
      </c>
      <c r="D1057" s="278"/>
      <c r="E1057" s="172"/>
    </row>
    <row r="1058" spans="1:5" ht="15" customHeight="1">
      <c r="A1058" s="280" t="s">
        <v>852</v>
      </c>
      <c r="B1058" s="265">
        <v>25</v>
      </c>
      <c r="C1058" s="265">
        <v>25</v>
      </c>
      <c r="D1058" s="278">
        <f>(C1058-B1058)/B1058</f>
        <v>0</v>
      </c>
      <c r="E1058" s="172"/>
    </row>
    <row r="1059" spans="1:5" ht="15" customHeight="1">
      <c r="A1059" s="280" t="s">
        <v>853</v>
      </c>
      <c r="B1059" s="265">
        <v>0</v>
      </c>
      <c r="C1059" s="265"/>
      <c r="D1059" s="278"/>
      <c r="E1059" s="172"/>
    </row>
    <row r="1060" spans="1:5" ht="15" customHeight="1">
      <c r="A1060" s="280" t="s">
        <v>854</v>
      </c>
      <c r="B1060" s="265">
        <v>0</v>
      </c>
      <c r="C1060" s="265"/>
      <c r="D1060" s="278"/>
      <c r="E1060" s="172"/>
    </row>
    <row r="1061" spans="1:5" ht="15" customHeight="1">
      <c r="A1061" s="280" t="s">
        <v>855</v>
      </c>
      <c r="B1061" s="265">
        <v>0</v>
      </c>
      <c r="C1061" s="265"/>
      <c r="D1061" s="278"/>
      <c r="E1061" s="172"/>
    </row>
    <row r="1062" spans="1:5" ht="15" customHeight="1">
      <c r="A1062" s="280" t="s">
        <v>856</v>
      </c>
      <c r="B1062" s="265">
        <v>0</v>
      </c>
      <c r="C1062" s="265"/>
      <c r="D1062" s="278"/>
      <c r="E1062" s="172"/>
    </row>
    <row r="1063" spans="1:5" ht="15" customHeight="1">
      <c r="A1063" s="280" t="s">
        <v>857</v>
      </c>
      <c r="B1063" s="265">
        <v>0</v>
      </c>
      <c r="C1063" s="265"/>
      <c r="D1063" s="278"/>
      <c r="E1063" s="172"/>
    </row>
    <row r="1064" spans="1:5" ht="15" customHeight="1">
      <c r="A1064" s="280" t="s">
        <v>858</v>
      </c>
      <c r="B1064" s="265">
        <v>0</v>
      </c>
      <c r="C1064" s="265"/>
      <c r="D1064" s="278"/>
      <c r="E1064" s="172"/>
    </row>
    <row r="1065" spans="1:5" ht="15" customHeight="1">
      <c r="A1065" s="280" t="s">
        <v>859</v>
      </c>
      <c r="B1065" s="265">
        <f>B1066+B1076+B1082</f>
        <v>354</v>
      </c>
      <c r="C1065" s="265">
        <f>C1066+C1076+C1082</f>
        <v>1244</v>
      </c>
      <c r="D1065" s="278">
        <f>(C1065-B1065)/B1065</f>
        <v>2.5141242937853105</v>
      </c>
      <c r="E1065" s="172"/>
    </row>
    <row r="1066" spans="1:5" ht="15" customHeight="1">
      <c r="A1066" s="280" t="s">
        <v>860</v>
      </c>
      <c r="B1066" s="265">
        <f>SUM(B1067:B1075)</f>
        <v>337</v>
      </c>
      <c r="C1066" s="265">
        <f>SUM(C1067:C1075)</f>
        <v>592</v>
      </c>
      <c r="D1066" s="278">
        <f>(C1066-B1066)/B1066</f>
        <v>0.7566765578635015</v>
      </c>
      <c r="E1066" s="172"/>
    </row>
    <row r="1067" spans="1:5" ht="15" customHeight="1">
      <c r="A1067" s="280" t="s">
        <v>43</v>
      </c>
      <c r="B1067" s="265">
        <v>180</v>
      </c>
      <c r="C1067" s="265">
        <v>266</v>
      </c>
      <c r="D1067" s="278">
        <f>(C1067-B1067)/B1067</f>
        <v>0.4777777777777778</v>
      </c>
      <c r="E1067" s="172"/>
    </row>
    <row r="1068" spans="1:5" ht="15" customHeight="1">
      <c r="A1068" s="280" t="s">
        <v>44</v>
      </c>
      <c r="B1068" s="265">
        <v>12</v>
      </c>
      <c r="C1068" s="265">
        <v>88</v>
      </c>
      <c r="D1068" s="278">
        <f>(C1068-B1068)/B1068</f>
        <v>6.333333333333333</v>
      </c>
      <c r="E1068" s="172"/>
    </row>
    <row r="1069" spans="1:5" ht="15" customHeight="1">
      <c r="A1069" s="280" t="s">
        <v>45</v>
      </c>
      <c r="B1069" s="265"/>
      <c r="C1069" s="265"/>
      <c r="D1069" s="278"/>
      <c r="E1069" s="172"/>
    </row>
    <row r="1070" spans="1:5" ht="15" customHeight="1">
      <c r="A1070" s="280" t="s">
        <v>861</v>
      </c>
      <c r="B1070" s="265"/>
      <c r="C1070" s="265"/>
      <c r="D1070" s="278"/>
      <c r="E1070" s="172"/>
    </row>
    <row r="1071" spans="1:5" ht="15" customHeight="1">
      <c r="A1071" s="280" t="s">
        <v>862</v>
      </c>
      <c r="B1071" s="265"/>
      <c r="C1071" s="265"/>
      <c r="D1071" s="278"/>
      <c r="E1071" s="172"/>
    </row>
    <row r="1072" spans="1:5" ht="15" customHeight="1">
      <c r="A1072" s="280" t="s">
        <v>863</v>
      </c>
      <c r="B1072" s="265"/>
      <c r="C1072" s="265"/>
      <c r="D1072" s="278"/>
      <c r="E1072" s="172"/>
    </row>
    <row r="1073" spans="1:5" ht="15" customHeight="1">
      <c r="A1073" s="280" t="s">
        <v>864</v>
      </c>
      <c r="B1073" s="265"/>
      <c r="C1073" s="265"/>
      <c r="D1073" s="278"/>
      <c r="E1073" s="172"/>
    </row>
    <row r="1074" spans="1:5" ht="15" customHeight="1">
      <c r="A1074" s="280" t="s">
        <v>52</v>
      </c>
      <c r="B1074" s="265"/>
      <c r="C1074" s="265">
        <v>97</v>
      </c>
      <c r="D1074" s="278"/>
      <c r="E1074" s="172"/>
    </row>
    <row r="1075" spans="1:5" ht="15" customHeight="1">
      <c r="A1075" s="280" t="s">
        <v>865</v>
      </c>
      <c r="B1075" s="265">
        <v>145</v>
      </c>
      <c r="C1075" s="265">
        <v>141</v>
      </c>
      <c r="D1075" s="278">
        <f>(C1075-B1075)/B1075</f>
        <v>-0.027586206896551724</v>
      </c>
      <c r="E1075" s="172"/>
    </row>
    <row r="1076" spans="1:5" ht="15" customHeight="1">
      <c r="A1076" s="280" t="s">
        <v>866</v>
      </c>
      <c r="B1076" s="265">
        <f>SUM(B1077:B1081)</f>
        <v>17</v>
      </c>
      <c r="C1076" s="265">
        <f>SUM(C1077:C1081)</f>
        <v>19</v>
      </c>
      <c r="D1076" s="278">
        <f>(C1076-B1076)/B1076</f>
        <v>0.11764705882352941</v>
      </c>
      <c r="E1076" s="172"/>
    </row>
    <row r="1077" spans="1:5" ht="15" customHeight="1">
      <c r="A1077" s="280" t="s">
        <v>43</v>
      </c>
      <c r="B1077" s="265"/>
      <c r="C1077" s="265"/>
      <c r="D1077" s="278"/>
      <c r="E1077" s="172"/>
    </row>
    <row r="1078" spans="1:5" ht="15" customHeight="1">
      <c r="A1078" s="280" t="s">
        <v>44</v>
      </c>
      <c r="B1078" s="265"/>
      <c r="C1078" s="265"/>
      <c r="D1078" s="278"/>
      <c r="E1078" s="172"/>
    </row>
    <row r="1079" spans="1:5" ht="15" customHeight="1">
      <c r="A1079" s="280" t="s">
        <v>45</v>
      </c>
      <c r="B1079" s="265"/>
      <c r="C1079" s="265"/>
      <c r="D1079" s="278"/>
      <c r="E1079" s="172"/>
    </row>
    <row r="1080" spans="1:5" ht="15" customHeight="1">
      <c r="A1080" s="280" t="s">
        <v>867</v>
      </c>
      <c r="B1080" s="265"/>
      <c r="C1080" s="265"/>
      <c r="D1080" s="278"/>
      <c r="E1080" s="172"/>
    </row>
    <row r="1081" spans="1:5" ht="15" customHeight="1">
      <c r="A1081" s="280" t="s">
        <v>868</v>
      </c>
      <c r="B1081" s="265">
        <v>17</v>
      </c>
      <c r="C1081" s="265">
        <v>19</v>
      </c>
      <c r="D1081" s="278">
        <f>(C1081-B1081)/B1081</f>
        <v>0.11764705882352941</v>
      </c>
      <c r="E1081" s="172"/>
    </row>
    <row r="1082" spans="1:5" ht="15" customHeight="1">
      <c r="A1082" s="280" t="s">
        <v>869</v>
      </c>
      <c r="B1082" s="265">
        <v>0</v>
      </c>
      <c r="C1082" s="265">
        <f>SUM(C1083:C1084)</f>
        <v>633</v>
      </c>
      <c r="D1082" s="278"/>
      <c r="E1082" s="172"/>
    </row>
    <row r="1083" spans="1:5" ht="15" customHeight="1">
      <c r="A1083" s="280" t="s">
        <v>870</v>
      </c>
      <c r="B1083" s="265">
        <v>0</v>
      </c>
      <c r="C1083" s="265"/>
      <c r="D1083" s="278"/>
      <c r="E1083" s="172"/>
    </row>
    <row r="1084" spans="1:5" ht="15" customHeight="1">
      <c r="A1084" s="280" t="s">
        <v>871</v>
      </c>
      <c r="B1084" s="265">
        <v>0</v>
      </c>
      <c r="C1084" s="265">
        <v>633</v>
      </c>
      <c r="D1084" s="278"/>
      <c r="E1084" s="172"/>
    </row>
    <row r="1085" spans="1:5" ht="15" customHeight="1">
      <c r="A1085" s="280" t="s">
        <v>872</v>
      </c>
      <c r="B1085" s="265">
        <f>B1086+B1093+B1103+B1109+B1112</f>
        <v>62</v>
      </c>
      <c r="C1085" s="265">
        <f>C1086+C1093+C1103+C1109+C1112</f>
        <v>87</v>
      </c>
      <c r="D1085" s="278">
        <f>(C1085-B1085)/B1085</f>
        <v>0.4032258064516129</v>
      </c>
      <c r="E1085" s="172"/>
    </row>
    <row r="1086" spans="1:5" ht="15" customHeight="1">
      <c r="A1086" s="280" t="s">
        <v>873</v>
      </c>
      <c r="B1086" s="265">
        <f>SUM(B1087:B1092)</f>
        <v>62</v>
      </c>
      <c r="C1086" s="265">
        <f>SUM(C1087:C1092)</f>
        <v>50</v>
      </c>
      <c r="D1086" s="278">
        <f>(C1086-B1086)/B1086</f>
        <v>-0.1935483870967742</v>
      </c>
      <c r="E1086" s="172"/>
    </row>
    <row r="1087" spans="1:5" ht="15" customHeight="1">
      <c r="A1087" s="280" t="s">
        <v>43</v>
      </c>
      <c r="B1087" s="265">
        <v>48</v>
      </c>
      <c r="C1087" s="265">
        <v>28</v>
      </c>
      <c r="D1087" s="278">
        <f>(C1087-B1087)/B1087</f>
        <v>-0.4166666666666667</v>
      </c>
      <c r="E1087" s="172"/>
    </row>
    <row r="1088" spans="1:5" ht="15" customHeight="1">
      <c r="A1088" s="280" t="s">
        <v>44</v>
      </c>
      <c r="B1088" s="265">
        <v>9</v>
      </c>
      <c r="C1088" s="265"/>
      <c r="D1088" s="278">
        <f>(C1088-B1088)/B1088</f>
        <v>-1</v>
      </c>
      <c r="E1088" s="172"/>
    </row>
    <row r="1089" spans="1:5" ht="15" customHeight="1">
      <c r="A1089" s="280" t="s">
        <v>45</v>
      </c>
      <c r="B1089" s="265"/>
      <c r="C1089" s="265"/>
      <c r="D1089" s="278"/>
      <c r="E1089" s="172"/>
    </row>
    <row r="1090" spans="1:5" ht="15" customHeight="1">
      <c r="A1090" s="280" t="s">
        <v>874</v>
      </c>
      <c r="B1090" s="265"/>
      <c r="C1090" s="265"/>
      <c r="D1090" s="278"/>
      <c r="E1090" s="172"/>
    </row>
    <row r="1091" spans="1:5" ht="15" customHeight="1">
      <c r="A1091" s="280" t="s">
        <v>52</v>
      </c>
      <c r="B1091" s="265"/>
      <c r="C1091" s="265"/>
      <c r="D1091" s="278"/>
      <c r="E1091" s="172"/>
    </row>
    <row r="1092" spans="1:5" ht="15" customHeight="1">
      <c r="A1092" s="280" t="s">
        <v>875</v>
      </c>
      <c r="B1092" s="265">
        <v>5</v>
      </c>
      <c r="C1092" s="265">
        <v>22</v>
      </c>
      <c r="D1092" s="278">
        <f>(C1092-B1092)/B1092</f>
        <v>3.4</v>
      </c>
      <c r="E1092" s="172"/>
    </row>
    <row r="1093" spans="1:5" ht="15" customHeight="1">
      <c r="A1093" s="280" t="s">
        <v>876</v>
      </c>
      <c r="B1093" s="265">
        <v>0</v>
      </c>
      <c r="C1093" s="265">
        <f>SUM(C1094:C1102)</f>
        <v>0</v>
      </c>
      <c r="D1093" s="278"/>
      <c r="E1093" s="172"/>
    </row>
    <row r="1094" spans="1:5" ht="15" customHeight="1">
      <c r="A1094" s="280" t="s">
        <v>877</v>
      </c>
      <c r="B1094" s="265">
        <v>0</v>
      </c>
      <c r="C1094" s="265"/>
      <c r="D1094" s="278"/>
      <c r="E1094" s="172"/>
    </row>
    <row r="1095" spans="1:5" ht="15" customHeight="1">
      <c r="A1095" s="280" t="s">
        <v>878</v>
      </c>
      <c r="B1095" s="265">
        <v>0</v>
      </c>
      <c r="C1095" s="265"/>
      <c r="D1095" s="278"/>
      <c r="E1095" s="172"/>
    </row>
    <row r="1096" spans="1:5" ht="15" customHeight="1">
      <c r="A1096" s="280" t="s">
        <v>879</v>
      </c>
      <c r="B1096" s="265">
        <v>0</v>
      </c>
      <c r="C1096" s="265"/>
      <c r="D1096" s="278"/>
      <c r="E1096" s="172"/>
    </row>
    <row r="1097" spans="1:5" ht="15" customHeight="1">
      <c r="A1097" s="280" t="s">
        <v>880</v>
      </c>
      <c r="B1097" s="265">
        <v>0</v>
      </c>
      <c r="C1097" s="265"/>
      <c r="D1097" s="278"/>
      <c r="E1097" s="172"/>
    </row>
    <row r="1098" spans="1:5" ht="15" customHeight="1">
      <c r="A1098" s="280" t="s">
        <v>881</v>
      </c>
      <c r="B1098" s="265">
        <v>0</v>
      </c>
      <c r="C1098" s="265"/>
      <c r="D1098" s="278"/>
      <c r="E1098" s="172"/>
    </row>
    <row r="1099" spans="1:5" ht="15" customHeight="1">
      <c r="A1099" s="280" t="s">
        <v>882</v>
      </c>
      <c r="B1099" s="265">
        <v>0</v>
      </c>
      <c r="C1099" s="265"/>
      <c r="D1099" s="278"/>
      <c r="E1099" s="172"/>
    </row>
    <row r="1100" spans="1:5" ht="15" customHeight="1">
      <c r="A1100" s="280" t="s">
        <v>883</v>
      </c>
      <c r="B1100" s="265">
        <v>0</v>
      </c>
      <c r="C1100" s="265"/>
      <c r="D1100" s="278"/>
      <c r="E1100" s="172"/>
    </row>
    <row r="1101" spans="1:5" ht="15" customHeight="1">
      <c r="A1101" s="280" t="s">
        <v>884</v>
      </c>
      <c r="B1101" s="265">
        <v>0</v>
      </c>
      <c r="C1101" s="265"/>
      <c r="D1101" s="278"/>
      <c r="E1101" s="172"/>
    </row>
    <row r="1102" spans="1:5" ht="15" customHeight="1">
      <c r="A1102" s="280" t="s">
        <v>885</v>
      </c>
      <c r="B1102" s="265">
        <v>0</v>
      </c>
      <c r="C1102" s="265"/>
      <c r="D1102" s="278"/>
      <c r="E1102" s="172"/>
    </row>
    <row r="1103" spans="1:5" ht="15" customHeight="1">
      <c r="A1103" s="280" t="s">
        <v>886</v>
      </c>
      <c r="B1103" s="265">
        <v>0</v>
      </c>
      <c r="C1103" s="265">
        <f>SUM(C1104:C1108)</f>
        <v>37</v>
      </c>
      <c r="D1103" s="278"/>
      <c r="E1103" s="172"/>
    </row>
    <row r="1104" spans="1:5" ht="15" customHeight="1">
      <c r="A1104" s="280" t="s">
        <v>887</v>
      </c>
      <c r="B1104" s="265">
        <v>0</v>
      </c>
      <c r="C1104" s="265"/>
      <c r="D1104" s="278"/>
      <c r="E1104" s="172"/>
    </row>
    <row r="1105" spans="1:5" ht="15" customHeight="1">
      <c r="A1105" s="280" t="s">
        <v>888</v>
      </c>
      <c r="B1105" s="265">
        <v>0</v>
      </c>
      <c r="C1105" s="265"/>
      <c r="D1105" s="278"/>
      <c r="E1105" s="172"/>
    </row>
    <row r="1106" spans="1:5" ht="15" customHeight="1">
      <c r="A1106" s="280" t="s">
        <v>889</v>
      </c>
      <c r="B1106" s="265">
        <v>0</v>
      </c>
      <c r="C1106" s="265"/>
      <c r="D1106" s="278"/>
      <c r="E1106" s="172"/>
    </row>
    <row r="1107" spans="1:5" ht="15" customHeight="1">
      <c r="A1107" s="280" t="s">
        <v>890</v>
      </c>
      <c r="B1107" s="265">
        <v>0</v>
      </c>
      <c r="C1107" s="265"/>
      <c r="D1107" s="278"/>
      <c r="E1107" s="172"/>
    </row>
    <row r="1108" spans="1:5" ht="15" customHeight="1">
      <c r="A1108" s="280" t="s">
        <v>891</v>
      </c>
      <c r="B1108" s="265">
        <v>0</v>
      </c>
      <c r="C1108" s="265">
        <v>37</v>
      </c>
      <c r="D1108" s="278"/>
      <c r="E1108" s="172"/>
    </row>
    <row r="1109" spans="1:5" ht="15" customHeight="1">
      <c r="A1109" s="280" t="s">
        <v>892</v>
      </c>
      <c r="B1109" s="265">
        <v>0</v>
      </c>
      <c r="C1109" s="265">
        <f>SUM(C1110:C1111)</f>
        <v>0</v>
      </c>
      <c r="D1109" s="278"/>
      <c r="E1109" s="172"/>
    </row>
    <row r="1110" spans="1:5" ht="15" customHeight="1">
      <c r="A1110" s="280" t="s">
        <v>893</v>
      </c>
      <c r="B1110" s="265">
        <v>0</v>
      </c>
      <c r="C1110" s="265"/>
      <c r="D1110" s="278"/>
      <c r="E1110" s="172"/>
    </row>
    <row r="1111" spans="1:5" ht="15" customHeight="1">
      <c r="A1111" s="280" t="s">
        <v>894</v>
      </c>
      <c r="B1111" s="265">
        <v>0</v>
      </c>
      <c r="C1111" s="265"/>
      <c r="D1111" s="278"/>
      <c r="E1111" s="172"/>
    </row>
    <row r="1112" spans="1:5" ht="15" customHeight="1">
      <c r="A1112" s="280" t="s">
        <v>895</v>
      </c>
      <c r="B1112" s="265">
        <v>0</v>
      </c>
      <c r="C1112" s="265">
        <f>C1113</f>
        <v>0</v>
      </c>
      <c r="D1112" s="278"/>
      <c r="E1112" s="172"/>
    </row>
    <row r="1113" spans="1:5" ht="15" customHeight="1">
      <c r="A1113" s="280" t="s">
        <v>896</v>
      </c>
      <c r="B1113" s="265">
        <v>0</v>
      </c>
      <c r="C1113" s="265"/>
      <c r="D1113" s="278"/>
      <c r="E1113" s="172"/>
    </row>
    <row r="1114" spans="1:5" ht="15" customHeight="1">
      <c r="A1114" s="280" t="s">
        <v>897</v>
      </c>
      <c r="B1114" s="265">
        <v>0</v>
      </c>
      <c r="C1114" s="265"/>
      <c r="D1114" s="278"/>
      <c r="E1114" s="172"/>
    </row>
    <row r="1115" spans="1:5" ht="15" customHeight="1">
      <c r="A1115" s="280" t="s">
        <v>898</v>
      </c>
      <c r="B1115" s="265">
        <f>B1116+B1135+B1137+B1140+B1155</f>
        <v>1225</v>
      </c>
      <c r="C1115" s="265">
        <f>C1116+C1135+C1137+C1140+C1155</f>
        <v>1450</v>
      </c>
      <c r="D1115" s="278">
        <f>(C1115-B1115)/B1115</f>
        <v>0.1836734693877551</v>
      </c>
      <c r="E1115" s="172"/>
    </row>
    <row r="1116" spans="1:5" ht="15" customHeight="1">
      <c r="A1116" s="280" t="s">
        <v>899</v>
      </c>
      <c r="B1116" s="265">
        <f>SUM(B1117:B1134)</f>
        <v>1119</v>
      </c>
      <c r="C1116" s="265">
        <f>SUM(C1117:C1134)</f>
        <v>1042</v>
      </c>
      <c r="D1116" s="278">
        <f>(C1116-B1116)/B1116</f>
        <v>-0.06881143878462913</v>
      </c>
      <c r="E1116" s="172"/>
    </row>
    <row r="1117" spans="1:5" ht="15" customHeight="1">
      <c r="A1117" s="280" t="s">
        <v>43</v>
      </c>
      <c r="B1117" s="265">
        <v>498</v>
      </c>
      <c r="C1117" s="265">
        <v>237</v>
      </c>
      <c r="D1117" s="278">
        <f>(C1117-B1117)/B1117</f>
        <v>-0.5240963855421686</v>
      </c>
      <c r="E1117" s="172"/>
    </row>
    <row r="1118" spans="1:5" ht="15" customHeight="1">
      <c r="A1118" s="280" t="s">
        <v>44</v>
      </c>
      <c r="B1118" s="265">
        <v>16</v>
      </c>
      <c r="C1118" s="265"/>
      <c r="D1118" s="278">
        <f>(C1118-B1118)/B1118</f>
        <v>-1</v>
      </c>
      <c r="E1118" s="172"/>
    </row>
    <row r="1119" spans="1:5" ht="15" customHeight="1">
      <c r="A1119" s="280" t="s">
        <v>45</v>
      </c>
      <c r="B1119" s="265"/>
      <c r="C1119" s="265">
        <v>416</v>
      </c>
      <c r="D1119" s="278"/>
      <c r="E1119" s="172"/>
    </row>
    <row r="1120" spans="1:5" ht="15" customHeight="1">
      <c r="A1120" s="280" t="s">
        <v>52</v>
      </c>
      <c r="B1120" s="265"/>
      <c r="C1120" s="265"/>
      <c r="D1120" s="278"/>
      <c r="E1120" s="172"/>
    </row>
    <row r="1121" spans="1:5" ht="15" customHeight="1">
      <c r="A1121" s="280" t="s">
        <v>900</v>
      </c>
      <c r="B1121" s="265">
        <v>300</v>
      </c>
      <c r="C1121" s="265"/>
      <c r="D1121" s="278">
        <f>(C1121-B1121)/B1121</f>
        <v>-1</v>
      </c>
      <c r="E1121" s="172"/>
    </row>
    <row r="1122" spans="1:5" ht="15" customHeight="1">
      <c r="A1122" s="280" t="s">
        <v>901</v>
      </c>
      <c r="B1122" s="265"/>
      <c r="C1122" s="265">
        <v>83</v>
      </c>
      <c r="D1122" s="278"/>
      <c r="E1122" s="172"/>
    </row>
    <row r="1123" spans="1:5" ht="15" customHeight="1">
      <c r="A1123" s="280" t="s">
        <v>902</v>
      </c>
      <c r="B1123" s="265"/>
      <c r="C1123" s="265"/>
      <c r="D1123" s="278"/>
      <c r="E1123" s="172"/>
    </row>
    <row r="1124" spans="1:5" ht="15" customHeight="1">
      <c r="A1124" s="280" t="s">
        <v>903</v>
      </c>
      <c r="B1124" s="265">
        <v>200</v>
      </c>
      <c r="C1124" s="265">
        <v>200</v>
      </c>
      <c r="D1124" s="278">
        <f>(C1124-B1124)/B1124</f>
        <v>0</v>
      </c>
      <c r="E1124" s="172"/>
    </row>
    <row r="1125" spans="1:5" ht="15" customHeight="1">
      <c r="A1125" s="280" t="s">
        <v>904</v>
      </c>
      <c r="B1125" s="265"/>
      <c r="C1125" s="265"/>
      <c r="D1125" s="278"/>
      <c r="E1125" s="172"/>
    </row>
    <row r="1126" spans="1:5" ht="15" customHeight="1">
      <c r="A1126" s="280" t="s">
        <v>905</v>
      </c>
      <c r="B1126" s="265"/>
      <c r="C1126" s="265"/>
      <c r="D1126" s="278"/>
      <c r="E1126" s="172"/>
    </row>
    <row r="1127" spans="1:5" ht="15" customHeight="1">
      <c r="A1127" s="280" t="s">
        <v>906</v>
      </c>
      <c r="B1127" s="265"/>
      <c r="C1127" s="265"/>
      <c r="D1127" s="278"/>
      <c r="E1127" s="172"/>
    </row>
    <row r="1128" spans="1:5" ht="15" customHeight="1">
      <c r="A1128" s="280" t="s">
        <v>907</v>
      </c>
      <c r="B1128" s="265"/>
      <c r="C1128" s="265"/>
      <c r="D1128" s="278"/>
      <c r="E1128" s="172"/>
    </row>
    <row r="1129" spans="1:5" ht="15" customHeight="1">
      <c r="A1129" s="280" t="s">
        <v>908</v>
      </c>
      <c r="B1129" s="265"/>
      <c r="C1129" s="265"/>
      <c r="D1129" s="278"/>
      <c r="E1129" s="172"/>
    </row>
    <row r="1130" spans="1:5" ht="15" customHeight="1">
      <c r="A1130" s="280" t="s">
        <v>909</v>
      </c>
      <c r="B1130" s="265"/>
      <c r="C1130" s="265"/>
      <c r="D1130" s="278"/>
      <c r="E1130" s="172"/>
    </row>
    <row r="1131" spans="1:5" ht="15" customHeight="1">
      <c r="A1131" s="280" t="s">
        <v>910</v>
      </c>
      <c r="B1131" s="265"/>
      <c r="C1131" s="265"/>
      <c r="D1131" s="278"/>
      <c r="E1131" s="172"/>
    </row>
    <row r="1132" spans="1:5" ht="15" customHeight="1">
      <c r="A1132" s="280" t="s">
        <v>911</v>
      </c>
      <c r="B1132" s="265"/>
      <c r="C1132" s="265"/>
      <c r="D1132" s="278"/>
      <c r="E1132" s="172"/>
    </row>
    <row r="1133" spans="1:5" ht="15" customHeight="1">
      <c r="A1133" s="280" t="s">
        <v>52</v>
      </c>
      <c r="B1133" s="265">
        <v>105</v>
      </c>
      <c r="C1133" s="265">
        <v>105</v>
      </c>
      <c r="D1133" s="278">
        <f>(C1133-B1133)/B1133</f>
        <v>0</v>
      </c>
      <c r="E1133" s="172"/>
    </row>
    <row r="1134" spans="1:5" ht="15" customHeight="1">
      <c r="A1134" s="280" t="s">
        <v>912</v>
      </c>
      <c r="B1134" s="265"/>
      <c r="C1134" s="265">
        <v>1</v>
      </c>
      <c r="D1134" s="278"/>
      <c r="E1134" s="172"/>
    </row>
    <row r="1135" spans="1:5" ht="15" customHeight="1">
      <c r="A1135" s="280" t="s">
        <v>913</v>
      </c>
      <c r="B1135" s="265">
        <v>0</v>
      </c>
      <c r="C1135" s="265"/>
      <c r="D1135" s="278"/>
      <c r="E1135" s="172"/>
    </row>
    <row r="1136" spans="1:5" ht="15" customHeight="1">
      <c r="A1136" s="280" t="s">
        <v>43</v>
      </c>
      <c r="B1136" s="265">
        <v>0</v>
      </c>
      <c r="C1136" s="265"/>
      <c r="D1136" s="278"/>
      <c r="E1136" s="172"/>
    </row>
    <row r="1137" spans="1:5" ht="15" customHeight="1">
      <c r="A1137" s="280" t="s">
        <v>914</v>
      </c>
      <c r="B1137" s="265">
        <v>0</v>
      </c>
      <c r="C1137" s="265"/>
      <c r="D1137" s="278"/>
      <c r="E1137" s="172"/>
    </row>
    <row r="1138" spans="1:5" ht="15" customHeight="1">
      <c r="A1138" s="280" t="s">
        <v>43</v>
      </c>
      <c r="B1138" s="265">
        <v>0</v>
      </c>
      <c r="C1138" s="265"/>
      <c r="D1138" s="278"/>
      <c r="E1138" s="172"/>
    </row>
    <row r="1139" spans="1:5" ht="15" customHeight="1">
      <c r="A1139" s="280" t="s">
        <v>915</v>
      </c>
      <c r="B1139" s="265">
        <v>0</v>
      </c>
      <c r="C1139" s="265"/>
      <c r="D1139" s="278"/>
      <c r="E1139" s="172"/>
    </row>
    <row r="1140" spans="1:5" ht="15" customHeight="1">
      <c r="A1140" s="280" t="s">
        <v>916</v>
      </c>
      <c r="B1140" s="265">
        <f>SUM(B1141:B1154)</f>
        <v>106</v>
      </c>
      <c r="C1140" s="265">
        <f>SUM(C1141:C1154)</f>
        <v>109</v>
      </c>
      <c r="D1140" s="278">
        <f>(C1140-B1140)/B1140</f>
        <v>0.02830188679245283</v>
      </c>
      <c r="E1140" s="172"/>
    </row>
    <row r="1141" spans="1:5" ht="15" customHeight="1">
      <c r="A1141" s="280" t="s">
        <v>43</v>
      </c>
      <c r="B1141" s="265">
        <v>50</v>
      </c>
      <c r="C1141" s="265"/>
      <c r="D1141" s="278">
        <f>(C1141-B1141)/B1141</f>
        <v>-1</v>
      </c>
      <c r="E1141" s="172"/>
    </row>
    <row r="1142" spans="1:5" ht="15" customHeight="1">
      <c r="A1142" s="280" t="s">
        <v>44</v>
      </c>
      <c r="B1142" s="265">
        <v>56</v>
      </c>
      <c r="C1142" s="265">
        <v>56</v>
      </c>
      <c r="D1142" s="278">
        <f>(C1142-B1142)/B1142</f>
        <v>0</v>
      </c>
      <c r="E1142" s="172"/>
    </row>
    <row r="1143" spans="1:5" ht="15" customHeight="1">
      <c r="A1143" s="280" t="s">
        <v>45</v>
      </c>
      <c r="B1143" s="265"/>
      <c r="C1143" s="265">
        <v>53</v>
      </c>
      <c r="D1143" s="278"/>
      <c r="E1143" s="172"/>
    </row>
    <row r="1144" spans="1:5" ht="15" customHeight="1">
      <c r="A1144" s="280" t="s">
        <v>917</v>
      </c>
      <c r="B1144" s="265"/>
      <c r="C1144" s="265"/>
      <c r="D1144" s="278"/>
      <c r="E1144" s="172"/>
    </row>
    <row r="1145" spans="1:5" ht="15" customHeight="1">
      <c r="A1145" s="280" t="s">
        <v>918</v>
      </c>
      <c r="B1145" s="265"/>
      <c r="C1145" s="265"/>
      <c r="D1145" s="278"/>
      <c r="E1145" s="172"/>
    </row>
    <row r="1146" spans="1:5" ht="15" customHeight="1">
      <c r="A1146" s="280" t="s">
        <v>919</v>
      </c>
      <c r="B1146" s="265"/>
      <c r="C1146" s="265"/>
      <c r="D1146" s="278"/>
      <c r="E1146" s="172"/>
    </row>
    <row r="1147" spans="1:5" ht="15" customHeight="1">
      <c r="A1147" s="280" t="s">
        <v>920</v>
      </c>
      <c r="B1147" s="265"/>
      <c r="C1147" s="265"/>
      <c r="D1147" s="278"/>
      <c r="E1147" s="172"/>
    </row>
    <row r="1148" spans="1:5" ht="15" customHeight="1">
      <c r="A1148" s="280" t="s">
        <v>921</v>
      </c>
      <c r="B1148" s="265"/>
      <c r="C1148" s="265"/>
      <c r="D1148" s="278"/>
      <c r="E1148" s="172"/>
    </row>
    <row r="1149" spans="1:5" ht="15" customHeight="1">
      <c r="A1149" s="280" t="s">
        <v>922</v>
      </c>
      <c r="B1149" s="265"/>
      <c r="C1149" s="265"/>
      <c r="D1149" s="278"/>
      <c r="E1149" s="172"/>
    </row>
    <row r="1150" spans="1:5" ht="15" customHeight="1">
      <c r="A1150" s="280" t="s">
        <v>923</v>
      </c>
      <c r="B1150" s="265"/>
      <c r="C1150" s="265"/>
      <c r="D1150" s="278"/>
      <c r="E1150" s="172"/>
    </row>
    <row r="1151" spans="1:5" ht="15" customHeight="1">
      <c r="A1151" s="280" t="s">
        <v>924</v>
      </c>
      <c r="B1151" s="265"/>
      <c r="C1151" s="265"/>
      <c r="D1151" s="278"/>
      <c r="E1151" s="172"/>
    </row>
    <row r="1152" spans="1:5" ht="15" customHeight="1">
      <c r="A1152" s="280" t="s">
        <v>925</v>
      </c>
      <c r="B1152" s="265"/>
      <c r="C1152" s="265"/>
      <c r="D1152" s="278"/>
      <c r="E1152" s="172"/>
    </row>
    <row r="1153" spans="1:5" ht="15" customHeight="1">
      <c r="A1153" s="280" t="s">
        <v>926</v>
      </c>
      <c r="B1153" s="265"/>
      <c r="C1153" s="265"/>
      <c r="D1153" s="278"/>
      <c r="E1153" s="172"/>
    </row>
    <row r="1154" spans="1:5" ht="15" customHeight="1">
      <c r="A1154" s="280" t="s">
        <v>927</v>
      </c>
      <c r="B1154" s="265"/>
      <c r="C1154" s="265"/>
      <c r="D1154" s="278"/>
      <c r="E1154" s="172"/>
    </row>
    <row r="1155" spans="1:5" ht="15" customHeight="1">
      <c r="A1155" s="280" t="s">
        <v>928</v>
      </c>
      <c r="B1155" s="265">
        <v>0</v>
      </c>
      <c r="C1155" s="265">
        <f>C1156</f>
        <v>299</v>
      </c>
      <c r="D1155" s="278"/>
      <c r="E1155" s="172"/>
    </row>
    <row r="1156" spans="1:5" ht="15" customHeight="1">
      <c r="A1156" s="280" t="s">
        <v>929</v>
      </c>
      <c r="B1156" s="265">
        <v>0</v>
      </c>
      <c r="C1156" s="265">
        <v>299</v>
      </c>
      <c r="D1156" s="278"/>
      <c r="E1156" s="172"/>
    </row>
    <row r="1157" spans="1:5" ht="15" customHeight="1">
      <c r="A1157" s="280" t="s">
        <v>930</v>
      </c>
      <c r="B1157" s="265">
        <f>B1158+B1168+B1172</f>
        <v>5802</v>
      </c>
      <c r="C1157" s="265">
        <f>C1158+C1168+C1172</f>
        <v>5802</v>
      </c>
      <c r="D1157" s="278">
        <f>(C1157-B1157)/B1157</f>
        <v>0</v>
      </c>
      <c r="E1157" s="172"/>
    </row>
    <row r="1158" spans="1:5" ht="15" customHeight="1">
      <c r="A1158" s="280" t="s">
        <v>931</v>
      </c>
      <c r="B1158" s="265">
        <f>SUM(B1159:B1167)</f>
        <v>1884</v>
      </c>
      <c r="C1158" s="265">
        <f>SUM(C1159:C1167)</f>
        <v>1884</v>
      </c>
      <c r="D1158" s="278">
        <f>(C1158-B1158)/B1158</f>
        <v>0</v>
      </c>
      <c r="E1158" s="172"/>
    </row>
    <row r="1159" spans="1:5" ht="15" customHeight="1">
      <c r="A1159" s="280" t="s">
        <v>932</v>
      </c>
      <c r="B1159" s="265"/>
      <c r="C1159" s="265"/>
      <c r="D1159" s="278"/>
      <c r="E1159" s="172"/>
    </row>
    <row r="1160" spans="1:5" ht="15" customHeight="1">
      <c r="A1160" s="280" t="s">
        <v>933</v>
      </c>
      <c r="B1160" s="265"/>
      <c r="C1160" s="265"/>
      <c r="D1160" s="278"/>
      <c r="E1160" s="172"/>
    </row>
    <row r="1161" spans="1:5" ht="15" customHeight="1">
      <c r="A1161" s="280" t="s">
        <v>934</v>
      </c>
      <c r="B1161" s="265">
        <v>1808</v>
      </c>
      <c r="C1161" s="265">
        <v>111</v>
      </c>
      <c r="D1161" s="278">
        <f>(C1161-B1161)/B1161</f>
        <v>-0.9386061946902655</v>
      </c>
      <c r="E1161" s="172"/>
    </row>
    <row r="1162" spans="1:5" ht="15" customHeight="1">
      <c r="A1162" s="280" t="s">
        <v>935</v>
      </c>
      <c r="B1162" s="265"/>
      <c r="C1162" s="265"/>
      <c r="D1162" s="278"/>
      <c r="E1162" s="172"/>
    </row>
    <row r="1163" spans="1:5" ht="15" customHeight="1">
      <c r="A1163" s="280" t="s">
        <v>936</v>
      </c>
      <c r="B1163" s="265">
        <v>76</v>
      </c>
      <c r="C1163" s="265">
        <v>76</v>
      </c>
      <c r="D1163" s="278">
        <f>(C1163-B1163)/B1163</f>
        <v>0</v>
      </c>
      <c r="E1163" s="172"/>
    </row>
    <row r="1164" spans="1:5" ht="15" customHeight="1">
      <c r="A1164" s="280" t="s">
        <v>937</v>
      </c>
      <c r="B1164" s="265"/>
      <c r="C1164" s="265"/>
      <c r="D1164" s="278"/>
      <c r="E1164" s="172"/>
    </row>
    <row r="1165" spans="1:5" ht="15" customHeight="1">
      <c r="A1165" s="280" t="s">
        <v>938</v>
      </c>
      <c r="B1165" s="265"/>
      <c r="C1165" s="265"/>
      <c r="D1165" s="278"/>
      <c r="E1165" s="172"/>
    </row>
    <row r="1166" spans="1:5" ht="15" customHeight="1">
      <c r="A1166" s="280" t="s">
        <v>939</v>
      </c>
      <c r="B1166" s="265"/>
      <c r="C1166" s="265">
        <v>1697</v>
      </c>
      <c r="D1166" s="278"/>
      <c r="E1166" s="172"/>
    </row>
    <row r="1167" spans="1:5" ht="15" customHeight="1">
      <c r="A1167" s="280" t="s">
        <v>940</v>
      </c>
      <c r="B1167" s="265"/>
      <c r="C1167" s="265"/>
      <c r="D1167" s="278"/>
      <c r="E1167" s="172"/>
    </row>
    <row r="1168" spans="1:5" ht="15" customHeight="1">
      <c r="A1168" s="280" t="s">
        <v>941</v>
      </c>
      <c r="B1168" s="265">
        <f>SUM(B1169:B1171)</f>
        <v>3918</v>
      </c>
      <c r="C1168" s="265">
        <f>SUM(C1169:C1171)</f>
        <v>3918</v>
      </c>
      <c r="D1168" s="278">
        <f>(C1168-B1168)/B1168</f>
        <v>0</v>
      </c>
      <c r="E1168" s="172"/>
    </row>
    <row r="1169" spans="1:5" ht="15" customHeight="1">
      <c r="A1169" s="280" t="s">
        <v>942</v>
      </c>
      <c r="B1169" s="265">
        <v>3918</v>
      </c>
      <c r="C1169" s="265">
        <v>3918</v>
      </c>
      <c r="D1169" s="278">
        <f>(C1169-B1169)/B1169</f>
        <v>0</v>
      </c>
      <c r="E1169" s="172"/>
    </row>
    <row r="1170" spans="1:5" ht="15" customHeight="1">
      <c r="A1170" s="280" t="s">
        <v>943</v>
      </c>
      <c r="B1170" s="265">
        <v>0</v>
      </c>
      <c r="C1170" s="265"/>
      <c r="D1170" s="278"/>
      <c r="E1170" s="172"/>
    </row>
    <row r="1171" spans="1:5" ht="15" customHeight="1">
      <c r="A1171" s="280" t="s">
        <v>944</v>
      </c>
      <c r="B1171" s="265">
        <v>0</v>
      </c>
      <c r="C1171" s="265"/>
      <c r="D1171" s="278"/>
      <c r="E1171" s="172"/>
    </row>
    <row r="1172" spans="1:5" ht="15" customHeight="1">
      <c r="A1172" s="280" t="s">
        <v>945</v>
      </c>
      <c r="B1172" s="265">
        <v>0</v>
      </c>
      <c r="C1172" s="265">
        <f>SUM(C1173:C1175)</f>
        <v>0</v>
      </c>
      <c r="D1172" s="278"/>
      <c r="E1172" s="172"/>
    </row>
    <row r="1173" spans="1:5" ht="15" customHeight="1">
      <c r="A1173" s="280" t="s">
        <v>946</v>
      </c>
      <c r="B1173" s="265">
        <v>0</v>
      </c>
      <c r="C1173" s="265"/>
      <c r="D1173" s="278"/>
      <c r="E1173" s="172"/>
    </row>
    <row r="1174" spans="1:5" ht="15" customHeight="1">
      <c r="A1174" s="280" t="s">
        <v>947</v>
      </c>
      <c r="B1174" s="265">
        <v>0</v>
      </c>
      <c r="C1174" s="265"/>
      <c r="D1174" s="278"/>
      <c r="E1174" s="172"/>
    </row>
    <row r="1175" spans="1:5" ht="15" customHeight="1">
      <c r="A1175" s="280" t="s">
        <v>948</v>
      </c>
      <c r="B1175" s="265">
        <v>0</v>
      </c>
      <c r="C1175" s="265"/>
      <c r="D1175" s="278"/>
      <c r="E1175" s="172"/>
    </row>
    <row r="1176" spans="1:5" ht="15" customHeight="1">
      <c r="A1176" s="280" t="s">
        <v>949</v>
      </c>
      <c r="B1176" s="265">
        <f>B1177+B1192+B1206+B1211+B1217</f>
        <v>175</v>
      </c>
      <c r="C1176" s="265">
        <f>C1177+C1192+C1206+C1211+C1217</f>
        <v>192</v>
      </c>
      <c r="D1176" s="278">
        <f>(C1176-B1176)/B1176</f>
        <v>0.09714285714285714</v>
      </c>
      <c r="E1176" s="172"/>
    </row>
    <row r="1177" spans="1:5" ht="15" customHeight="1">
      <c r="A1177" s="280" t="s">
        <v>950</v>
      </c>
      <c r="B1177" s="265">
        <f>SUM(B1178:B1191)</f>
        <v>175</v>
      </c>
      <c r="C1177" s="265">
        <f>SUM(C1178:C1191)</f>
        <v>171</v>
      </c>
      <c r="D1177" s="278">
        <f>(C1177-B1177)/B1177</f>
        <v>-0.022857142857142857</v>
      </c>
      <c r="E1177" s="172"/>
    </row>
    <row r="1178" spans="1:5" ht="15" customHeight="1">
      <c r="A1178" s="280" t="s">
        <v>43</v>
      </c>
      <c r="B1178" s="265">
        <v>142</v>
      </c>
      <c r="C1178" s="265">
        <v>158</v>
      </c>
      <c r="D1178" s="278">
        <f>(C1178-B1178)/B1178</f>
        <v>0.11267605633802817</v>
      </c>
      <c r="E1178" s="172"/>
    </row>
    <row r="1179" spans="1:5" ht="15" customHeight="1">
      <c r="A1179" s="280" t="s">
        <v>44</v>
      </c>
      <c r="B1179" s="265">
        <v>13</v>
      </c>
      <c r="C1179" s="265"/>
      <c r="D1179" s="278">
        <f>(C1179-B1179)/B1179</f>
        <v>-1</v>
      </c>
      <c r="E1179" s="172"/>
    </row>
    <row r="1180" spans="1:5" ht="15" customHeight="1">
      <c r="A1180" s="280" t="s">
        <v>45</v>
      </c>
      <c r="B1180" s="265"/>
      <c r="C1180" s="265"/>
      <c r="D1180" s="278"/>
      <c r="E1180" s="172"/>
    </row>
    <row r="1181" spans="1:5" ht="15" customHeight="1">
      <c r="A1181" s="280" t="s">
        <v>951</v>
      </c>
      <c r="B1181" s="265"/>
      <c r="C1181" s="265"/>
      <c r="D1181" s="278"/>
      <c r="E1181" s="172"/>
    </row>
    <row r="1182" spans="1:5" ht="15" customHeight="1">
      <c r="A1182" s="280" t="s">
        <v>952</v>
      </c>
      <c r="B1182" s="265"/>
      <c r="C1182" s="265"/>
      <c r="D1182" s="278"/>
      <c r="E1182" s="172"/>
    </row>
    <row r="1183" spans="1:5" ht="15" customHeight="1">
      <c r="A1183" s="280" t="s">
        <v>953</v>
      </c>
      <c r="B1183" s="265"/>
      <c r="C1183" s="265"/>
      <c r="D1183" s="278"/>
      <c r="E1183" s="172"/>
    </row>
    <row r="1184" spans="1:5" ht="15" customHeight="1">
      <c r="A1184" s="280" t="s">
        <v>954</v>
      </c>
      <c r="B1184" s="265"/>
      <c r="C1184" s="265"/>
      <c r="D1184" s="278"/>
      <c r="E1184" s="172"/>
    </row>
    <row r="1185" spans="1:5" ht="15" customHeight="1">
      <c r="A1185" s="280" t="s">
        <v>955</v>
      </c>
      <c r="B1185" s="265"/>
      <c r="C1185" s="265"/>
      <c r="D1185" s="278"/>
      <c r="E1185" s="172"/>
    </row>
    <row r="1186" spans="1:5" ht="15" customHeight="1">
      <c r="A1186" s="280" t="s">
        <v>956</v>
      </c>
      <c r="B1186" s="265"/>
      <c r="C1186" s="265"/>
      <c r="D1186" s="278"/>
      <c r="E1186" s="172"/>
    </row>
    <row r="1187" spans="1:5" ht="15" customHeight="1">
      <c r="A1187" s="280" t="s">
        <v>957</v>
      </c>
      <c r="B1187" s="265"/>
      <c r="C1187" s="265"/>
      <c r="D1187" s="278"/>
      <c r="E1187" s="172"/>
    </row>
    <row r="1188" spans="1:5" ht="15" customHeight="1">
      <c r="A1188" s="280" t="s">
        <v>958</v>
      </c>
      <c r="B1188" s="265"/>
      <c r="C1188" s="265"/>
      <c r="D1188" s="278"/>
      <c r="E1188" s="172"/>
    </row>
    <row r="1189" spans="1:5" ht="15" customHeight="1">
      <c r="A1189" s="280" t="s">
        <v>959</v>
      </c>
      <c r="B1189" s="265"/>
      <c r="C1189" s="265"/>
      <c r="D1189" s="278"/>
      <c r="E1189" s="172"/>
    </row>
    <row r="1190" spans="1:5" ht="15" customHeight="1">
      <c r="A1190" s="280" t="s">
        <v>52</v>
      </c>
      <c r="B1190" s="265"/>
      <c r="C1190" s="265"/>
      <c r="D1190" s="278"/>
      <c r="E1190" s="172"/>
    </row>
    <row r="1191" spans="1:5" ht="15" customHeight="1">
      <c r="A1191" s="280" t="s">
        <v>960</v>
      </c>
      <c r="B1191" s="265">
        <v>20</v>
      </c>
      <c r="C1191" s="265">
        <v>13</v>
      </c>
      <c r="D1191" s="278">
        <f>(C1191-B1191)/B1191</f>
        <v>-0.35</v>
      </c>
      <c r="E1191" s="172"/>
    </row>
    <row r="1192" spans="1:5" ht="15" customHeight="1">
      <c r="A1192" s="280" t="s">
        <v>961</v>
      </c>
      <c r="B1192" s="265">
        <v>0</v>
      </c>
      <c r="C1192" s="265"/>
      <c r="D1192" s="278"/>
      <c r="E1192" s="172"/>
    </row>
    <row r="1193" spans="1:5" ht="15" customHeight="1">
      <c r="A1193" s="280" t="s">
        <v>43</v>
      </c>
      <c r="B1193" s="265">
        <v>0</v>
      </c>
      <c r="C1193" s="265"/>
      <c r="D1193" s="278"/>
      <c r="E1193" s="172"/>
    </row>
    <row r="1194" spans="1:5" ht="15" customHeight="1">
      <c r="A1194" s="280" t="s">
        <v>44</v>
      </c>
      <c r="B1194" s="265">
        <v>0</v>
      </c>
      <c r="C1194" s="265"/>
      <c r="D1194" s="278"/>
      <c r="E1194" s="172"/>
    </row>
    <row r="1195" spans="1:5" ht="15" customHeight="1">
      <c r="A1195" s="280" t="s">
        <v>45</v>
      </c>
      <c r="B1195" s="265">
        <v>0</v>
      </c>
      <c r="C1195" s="265"/>
      <c r="D1195" s="278"/>
      <c r="E1195" s="172"/>
    </row>
    <row r="1196" spans="1:5" ht="15" customHeight="1">
      <c r="A1196" s="280" t="s">
        <v>962</v>
      </c>
      <c r="B1196" s="265">
        <v>0</v>
      </c>
      <c r="C1196" s="265"/>
      <c r="D1196" s="278"/>
      <c r="E1196" s="172"/>
    </row>
    <row r="1197" spans="1:5" ht="15" customHeight="1">
      <c r="A1197" s="280" t="s">
        <v>963</v>
      </c>
      <c r="B1197" s="265">
        <v>0</v>
      </c>
      <c r="C1197" s="265"/>
      <c r="D1197" s="278"/>
      <c r="E1197" s="172"/>
    </row>
    <row r="1198" spans="1:5" ht="15" customHeight="1">
      <c r="A1198" s="280" t="s">
        <v>964</v>
      </c>
      <c r="B1198" s="265">
        <v>0</v>
      </c>
      <c r="C1198" s="265"/>
      <c r="D1198" s="278"/>
      <c r="E1198" s="172"/>
    </row>
    <row r="1199" spans="1:5" ht="15" customHeight="1">
      <c r="A1199" s="280" t="s">
        <v>965</v>
      </c>
      <c r="B1199" s="265">
        <v>0</v>
      </c>
      <c r="C1199" s="265"/>
      <c r="D1199" s="278"/>
      <c r="E1199" s="172"/>
    </row>
    <row r="1200" spans="1:5" ht="15" customHeight="1">
      <c r="A1200" s="280" t="s">
        <v>966</v>
      </c>
      <c r="B1200" s="265">
        <v>0</v>
      </c>
      <c r="C1200" s="265"/>
      <c r="D1200" s="278"/>
      <c r="E1200" s="172"/>
    </row>
    <row r="1201" spans="1:5" ht="15" customHeight="1">
      <c r="A1201" s="280" t="s">
        <v>967</v>
      </c>
      <c r="B1201" s="265">
        <v>0</v>
      </c>
      <c r="C1201" s="265"/>
      <c r="D1201" s="278"/>
      <c r="E1201" s="172"/>
    </row>
    <row r="1202" spans="1:5" ht="15" customHeight="1">
      <c r="A1202" s="280" t="s">
        <v>968</v>
      </c>
      <c r="B1202" s="265">
        <v>0</v>
      </c>
      <c r="C1202" s="265"/>
      <c r="D1202" s="278"/>
      <c r="E1202" s="172"/>
    </row>
    <row r="1203" spans="1:5" ht="15" customHeight="1">
      <c r="A1203" s="280" t="s">
        <v>969</v>
      </c>
      <c r="B1203" s="265">
        <v>0</v>
      </c>
      <c r="C1203" s="265"/>
      <c r="D1203" s="278"/>
      <c r="E1203" s="172"/>
    </row>
    <row r="1204" spans="1:5" ht="15" customHeight="1">
      <c r="A1204" s="280" t="s">
        <v>52</v>
      </c>
      <c r="B1204" s="265">
        <v>0</v>
      </c>
      <c r="C1204" s="265"/>
      <c r="D1204" s="278"/>
      <c r="E1204" s="172"/>
    </row>
    <row r="1205" spans="1:5" ht="15" customHeight="1">
      <c r="A1205" s="280" t="s">
        <v>970</v>
      </c>
      <c r="B1205" s="265">
        <v>0</v>
      </c>
      <c r="C1205" s="265"/>
      <c r="D1205" s="278"/>
      <c r="E1205" s="172"/>
    </row>
    <row r="1206" spans="1:5" ht="15" customHeight="1">
      <c r="A1206" s="280" t="s">
        <v>971</v>
      </c>
      <c r="B1206" s="265">
        <v>0</v>
      </c>
      <c r="C1206" s="265"/>
      <c r="D1206" s="278"/>
      <c r="E1206" s="172"/>
    </row>
    <row r="1207" spans="1:5" ht="15" customHeight="1">
      <c r="A1207" s="280" t="s">
        <v>972</v>
      </c>
      <c r="B1207" s="265">
        <v>0</v>
      </c>
      <c r="C1207" s="265"/>
      <c r="D1207" s="278"/>
      <c r="E1207" s="172"/>
    </row>
    <row r="1208" spans="1:5" ht="15" customHeight="1">
      <c r="A1208" s="280" t="s">
        <v>973</v>
      </c>
      <c r="B1208" s="265">
        <v>0</v>
      </c>
      <c r="C1208" s="265"/>
      <c r="D1208" s="278"/>
      <c r="E1208" s="172"/>
    </row>
    <row r="1209" spans="1:5" ht="15" customHeight="1">
      <c r="A1209" s="280" t="s">
        <v>974</v>
      </c>
      <c r="B1209" s="265">
        <v>0</v>
      </c>
      <c r="C1209" s="265"/>
      <c r="D1209" s="278"/>
      <c r="E1209" s="172"/>
    </row>
    <row r="1210" spans="1:5" ht="15" customHeight="1">
      <c r="A1210" s="280" t="s">
        <v>975</v>
      </c>
      <c r="B1210" s="265">
        <v>0</v>
      </c>
      <c r="C1210" s="265"/>
      <c r="D1210" s="278"/>
      <c r="E1210" s="172"/>
    </row>
    <row r="1211" spans="1:5" ht="15" customHeight="1">
      <c r="A1211" s="280" t="s">
        <v>976</v>
      </c>
      <c r="B1211" s="265">
        <f>SUM(B1212:B1216)</f>
        <v>0</v>
      </c>
      <c r="C1211" s="265">
        <f>SUM(C1212:C1216)</f>
        <v>21</v>
      </c>
      <c r="D1211" s="278"/>
      <c r="E1211" s="172"/>
    </row>
    <row r="1212" spans="1:5" ht="15" customHeight="1">
      <c r="A1212" s="280" t="s">
        <v>977</v>
      </c>
      <c r="B1212" s="265"/>
      <c r="C1212" s="265">
        <v>21</v>
      </c>
      <c r="D1212" s="278"/>
      <c r="E1212" s="172"/>
    </row>
    <row r="1213" spans="1:5" ht="15" customHeight="1">
      <c r="A1213" s="280" t="s">
        <v>978</v>
      </c>
      <c r="B1213" s="265">
        <v>0</v>
      </c>
      <c r="C1213" s="265"/>
      <c r="D1213" s="278"/>
      <c r="E1213" s="172"/>
    </row>
    <row r="1214" spans="1:5" ht="15" customHeight="1">
      <c r="A1214" s="280" t="s">
        <v>979</v>
      </c>
      <c r="B1214" s="265">
        <v>0</v>
      </c>
      <c r="C1214" s="265"/>
      <c r="D1214" s="278"/>
      <c r="E1214" s="172"/>
    </row>
    <row r="1215" spans="1:5" ht="15" customHeight="1">
      <c r="A1215" s="280" t="s">
        <v>980</v>
      </c>
      <c r="B1215" s="265">
        <v>0</v>
      </c>
      <c r="C1215" s="265"/>
      <c r="D1215" s="278"/>
      <c r="E1215" s="172"/>
    </row>
    <row r="1216" spans="1:5" ht="15" customHeight="1">
      <c r="A1216" s="280" t="s">
        <v>981</v>
      </c>
      <c r="B1216" s="265">
        <v>0</v>
      </c>
      <c r="C1216" s="265"/>
      <c r="D1216" s="278"/>
      <c r="E1216" s="172"/>
    </row>
    <row r="1217" spans="1:5" ht="15" customHeight="1">
      <c r="A1217" s="280" t="s">
        <v>982</v>
      </c>
      <c r="B1217" s="265">
        <v>0</v>
      </c>
      <c r="C1217" s="265"/>
      <c r="D1217" s="278"/>
      <c r="E1217" s="172"/>
    </row>
    <row r="1218" spans="1:5" ht="15" customHeight="1">
      <c r="A1218" s="280" t="s">
        <v>983</v>
      </c>
      <c r="B1218" s="265">
        <v>0</v>
      </c>
      <c r="C1218" s="265"/>
      <c r="D1218" s="278"/>
      <c r="E1218" s="172"/>
    </row>
    <row r="1219" spans="1:5" ht="15" customHeight="1">
      <c r="A1219" s="280" t="s">
        <v>984</v>
      </c>
      <c r="B1219" s="265">
        <v>0</v>
      </c>
      <c r="C1219" s="265"/>
      <c r="D1219" s="278"/>
      <c r="E1219" s="172"/>
    </row>
    <row r="1220" spans="1:5" ht="15" customHeight="1">
      <c r="A1220" s="280" t="s">
        <v>985</v>
      </c>
      <c r="B1220" s="265">
        <v>0</v>
      </c>
      <c r="C1220" s="265"/>
      <c r="D1220" s="278"/>
      <c r="E1220" s="172"/>
    </row>
    <row r="1221" spans="1:5" ht="15" customHeight="1">
      <c r="A1221" s="280" t="s">
        <v>986</v>
      </c>
      <c r="B1221" s="265">
        <v>0</v>
      </c>
      <c r="C1221" s="265"/>
      <c r="D1221" s="278"/>
      <c r="E1221" s="172"/>
    </row>
    <row r="1222" spans="1:5" ht="15" customHeight="1">
      <c r="A1222" s="280" t="s">
        <v>987</v>
      </c>
      <c r="B1222" s="265">
        <v>0</v>
      </c>
      <c r="C1222" s="265"/>
      <c r="D1222" s="278"/>
      <c r="E1222" s="172"/>
    </row>
    <row r="1223" spans="1:5" ht="15" customHeight="1">
      <c r="A1223" s="280" t="s">
        <v>988</v>
      </c>
      <c r="B1223" s="265">
        <v>0</v>
      </c>
      <c r="C1223" s="265"/>
      <c r="D1223" s="278"/>
      <c r="E1223" s="172"/>
    </row>
    <row r="1224" spans="1:5" ht="15" customHeight="1">
      <c r="A1224" s="280" t="s">
        <v>989</v>
      </c>
      <c r="B1224" s="265">
        <v>0</v>
      </c>
      <c r="C1224" s="265"/>
      <c r="D1224" s="278"/>
      <c r="E1224" s="172"/>
    </row>
    <row r="1225" spans="1:5" ht="15" customHeight="1">
      <c r="A1225" s="280" t="s">
        <v>990</v>
      </c>
      <c r="B1225" s="265">
        <v>0</v>
      </c>
      <c r="C1225" s="265"/>
      <c r="D1225" s="278"/>
      <c r="E1225" s="172"/>
    </row>
    <row r="1226" spans="1:5" ht="15" customHeight="1">
      <c r="A1226" s="280" t="s">
        <v>991</v>
      </c>
      <c r="B1226" s="265">
        <v>0</v>
      </c>
      <c r="C1226" s="265"/>
      <c r="D1226" s="278"/>
      <c r="E1226" s="172"/>
    </row>
    <row r="1227" spans="1:5" ht="15" customHeight="1">
      <c r="A1227" s="280" t="s">
        <v>992</v>
      </c>
      <c r="B1227" s="265">
        <v>0</v>
      </c>
      <c r="C1227" s="265"/>
      <c r="D1227" s="278"/>
      <c r="E1227" s="172"/>
    </row>
    <row r="1228" spans="1:5" ht="15" customHeight="1">
      <c r="A1228" s="280" t="s">
        <v>993</v>
      </c>
      <c r="B1228" s="265">
        <v>0</v>
      </c>
      <c r="C1228" s="265"/>
      <c r="D1228" s="278"/>
      <c r="E1228" s="172"/>
    </row>
    <row r="1229" spans="1:5" ht="15" customHeight="1">
      <c r="A1229" s="280" t="s">
        <v>994</v>
      </c>
      <c r="B1229" s="265">
        <f>B1230+B1242+B1248+B1254+B1262+B1275+B1279+B1285</f>
        <v>2225</v>
      </c>
      <c r="C1229" s="265">
        <f>C1230+C1242+C1248+C1254+C1262+C1275+C1279+C1285</f>
        <v>6113</v>
      </c>
      <c r="D1229" s="278">
        <f>(C1229-B1229)/B1229</f>
        <v>1.7474157303370788</v>
      </c>
      <c r="E1229" s="172"/>
    </row>
    <row r="1230" spans="1:5" ht="15" customHeight="1">
      <c r="A1230" s="280" t="s">
        <v>995</v>
      </c>
      <c r="B1230" s="265">
        <f>SUM(B1231:B1241)</f>
        <v>530</v>
      </c>
      <c r="C1230" s="265">
        <f>SUM(C1231:C1241)</f>
        <v>579</v>
      </c>
      <c r="D1230" s="278">
        <f>(C1230-B1230)/B1230</f>
        <v>0.09245283018867924</v>
      </c>
      <c r="E1230" s="172"/>
    </row>
    <row r="1231" spans="1:5" ht="15" customHeight="1">
      <c r="A1231" s="280" t="s">
        <v>43</v>
      </c>
      <c r="B1231" s="265">
        <v>472</v>
      </c>
      <c r="C1231" s="265">
        <v>234</v>
      </c>
      <c r="D1231" s="278">
        <f>(C1231-B1231)/B1231</f>
        <v>-0.5042372881355932</v>
      </c>
      <c r="E1231" s="172"/>
    </row>
    <row r="1232" spans="1:5" ht="15" customHeight="1">
      <c r="A1232" s="280" t="s">
        <v>44</v>
      </c>
      <c r="B1232" s="265">
        <v>25</v>
      </c>
      <c r="C1232" s="265">
        <v>22</v>
      </c>
      <c r="D1232" s="278">
        <f>(C1232-B1232)/B1232</f>
        <v>-0.12</v>
      </c>
      <c r="E1232" s="172"/>
    </row>
    <row r="1233" spans="1:5" ht="15" customHeight="1">
      <c r="A1233" s="280" t="s">
        <v>45</v>
      </c>
      <c r="B1233" s="265"/>
      <c r="C1233" s="265"/>
      <c r="D1233" s="278"/>
      <c r="E1233" s="172"/>
    </row>
    <row r="1234" spans="1:5" ht="15" customHeight="1">
      <c r="A1234" s="280" t="s">
        <v>996</v>
      </c>
      <c r="B1234" s="265">
        <v>3</v>
      </c>
      <c r="C1234" s="265">
        <v>3</v>
      </c>
      <c r="D1234" s="278">
        <f>(C1234-B1234)/B1234</f>
        <v>0</v>
      </c>
      <c r="E1234" s="172"/>
    </row>
    <row r="1235" spans="1:5" ht="15" customHeight="1">
      <c r="A1235" s="280" t="s">
        <v>997</v>
      </c>
      <c r="B1235" s="265"/>
      <c r="C1235" s="265"/>
      <c r="D1235" s="278"/>
      <c r="E1235" s="172"/>
    </row>
    <row r="1236" spans="1:5" ht="15" customHeight="1">
      <c r="A1236" s="280" t="s">
        <v>998</v>
      </c>
      <c r="B1236" s="265">
        <v>12</v>
      </c>
      <c r="C1236" s="265">
        <v>12</v>
      </c>
      <c r="D1236" s="278">
        <f>(C1236-B1236)/B1236</f>
        <v>0</v>
      </c>
      <c r="E1236" s="172"/>
    </row>
    <row r="1237" spans="1:5" ht="15" customHeight="1">
      <c r="A1237" s="280" t="s">
        <v>999</v>
      </c>
      <c r="B1237" s="265"/>
      <c r="C1237" s="265"/>
      <c r="D1237" s="278"/>
      <c r="E1237" s="172"/>
    </row>
    <row r="1238" spans="1:5" ht="15" customHeight="1">
      <c r="A1238" s="280" t="s">
        <v>1000</v>
      </c>
      <c r="B1238" s="265">
        <v>10</v>
      </c>
      <c r="C1238" s="265">
        <v>10</v>
      </c>
      <c r="D1238" s="278">
        <f>(C1238-B1238)/B1238</f>
        <v>0</v>
      </c>
      <c r="E1238" s="172"/>
    </row>
    <row r="1239" spans="1:5" ht="15" customHeight="1">
      <c r="A1239" s="280" t="s">
        <v>1001</v>
      </c>
      <c r="B1239" s="265">
        <v>2</v>
      </c>
      <c r="C1239" s="265">
        <v>2</v>
      </c>
      <c r="D1239" s="278">
        <f>(C1239-B1239)/B1239</f>
        <v>0</v>
      </c>
      <c r="E1239" s="172"/>
    </row>
    <row r="1240" spans="1:5" ht="15" customHeight="1">
      <c r="A1240" s="280" t="s">
        <v>52</v>
      </c>
      <c r="B1240" s="265"/>
      <c r="C1240" s="265">
        <v>275</v>
      </c>
      <c r="D1240" s="278"/>
      <c r="E1240" s="172"/>
    </row>
    <row r="1241" spans="1:5" ht="15" customHeight="1">
      <c r="A1241" s="280" t="s">
        <v>1002</v>
      </c>
      <c r="B1241" s="265">
        <v>6</v>
      </c>
      <c r="C1241" s="265">
        <v>21</v>
      </c>
      <c r="D1241" s="278">
        <f>(C1241-B1241)/B1241</f>
        <v>2.5</v>
      </c>
      <c r="E1241" s="172"/>
    </row>
    <row r="1242" spans="1:5" ht="15" customHeight="1">
      <c r="A1242" s="280" t="s">
        <v>1003</v>
      </c>
      <c r="B1242" s="265">
        <f>SUM(B1243:B1247)</f>
        <v>14</v>
      </c>
      <c r="C1242" s="265">
        <f>SUM(C1243:C1247)</f>
        <v>510</v>
      </c>
      <c r="D1242" s="278">
        <f>(C1242-B1242)/B1242</f>
        <v>35.42857142857143</v>
      </c>
      <c r="E1242" s="172"/>
    </row>
    <row r="1243" spans="1:5" ht="15" customHeight="1">
      <c r="A1243" s="280" t="s">
        <v>43</v>
      </c>
      <c r="B1243" s="265">
        <v>14</v>
      </c>
      <c r="C1243" s="265">
        <v>17</v>
      </c>
      <c r="D1243" s="278">
        <f>(C1243-B1243)/B1243</f>
        <v>0.21428571428571427</v>
      </c>
      <c r="E1243" s="172"/>
    </row>
    <row r="1244" spans="1:5" ht="15" customHeight="1">
      <c r="A1244" s="280" t="s">
        <v>44</v>
      </c>
      <c r="B1244" s="265"/>
      <c r="C1244" s="265"/>
      <c r="D1244" s="278"/>
      <c r="E1244" s="172"/>
    </row>
    <row r="1245" spans="1:5" ht="15" customHeight="1">
      <c r="A1245" s="280" t="s">
        <v>45</v>
      </c>
      <c r="B1245" s="265"/>
      <c r="C1245" s="265"/>
      <c r="D1245" s="278"/>
      <c r="E1245" s="172"/>
    </row>
    <row r="1246" spans="1:5" ht="15" customHeight="1">
      <c r="A1246" s="280" t="s">
        <v>1004</v>
      </c>
      <c r="B1246" s="265"/>
      <c r="C1246" s="265">
        <v>493</v>
      </c>
      <c r="D1246" s="278"/>
      <c r="E1246" s="172"/>
    </row>
    <row r="1247" spans="1:5" ht="15" customHeight="1">
      <c r="A1247" s="280" t="s">
        <v>1005</v>
      </c>
      <c r="B1247" s="265"/>
      <c r="C1247" s="265"/>
      <c r="D1247" s="278"/>
      <c r="E1247" s="172"/>
    </row>
    <row r="1248" spans="1:5" ht="15" customHeight="1">
      <c r="A1248" s="280" t="s">
        <v>1006</v>
      </c>
      <c r="B1248" s="265">
        <v>0</v>
      </c>
      <c r="C1248" s="265">
        <f>SUM(C1249:C1253)</f>
        <v>0</v>
      </c>
      <c r="D1248" s="278"/>
      <c r="E1248" s="172"/>
    </row>
    <row r="1249" spans="1:5" ht="15" customHeight="1">
      <c r="A1249" s="280" t="s">
        <v>43</v>
      </c>
      <c r="B1249" s="265">
        <v>0</v>
      </c>
      <c r="C1249" s="265"/>
      <c r="D1249" s="278"/>
      <c r="E1249" s="172"/>
    </row>
    <row r="1250" spans="1:5" ht="15" customHeight="1">
      <c r="A1250" s="280" t="s">
        <v>44</v>
      </c>
      <c r="B1250" s="265">
        <v>0</v>
      </c>
      <c r="C1250" s="265"/>
      <c r="D1250" s="278"/>
      <c r="E1250" s="172"/>
    </row>
    <row r="1251" spans="1:5" ht="15" customHeight="1">
      <c r="A1251" s="280" t="s">
        <v>45</v>
      </c>
      <c r="B1251" s="265">
        <v>0</v>
      </c>
      <c r="C1251" s="265"/>
      <c r="D1251" s="278"/>
      <c r="E1251" s="172"/>
    </row>
    <row r="1252" spans="1:5" ht="15" customHeight="1">
      <c r="A1252" s="280" t="s">
        <v>1007</v>
      </c>
      <c r="B1252" s="265">
        <v>0</v>
      </c>
      <c r="C1252" s="265"/>
      <c r="D1252" s="278"/>
      <c r="E1252" s="172"/>
    </row>
    <row r="1253" spans="1:5" ht="15" customHeight="1">
      <c r="A1253" s="280" t="s">
        <v>1008</v>
      </c>
      <c r="B1253" s="265"/>
      <c r="C1253" s="265"/>
      <c r="D1253" s="278"/>
      <c r="E1253" s="172"/>
    </row>
    <row r="1254" spans="1:5" ht="15" customHeight="1">
      <c r="A1254" s="280" t="s">
        <v>1009</v>
      </c>
      <c r="B1254" s="265">
        <v>0</v>
      </c>
      <c r="C1254" s="265">
        <f>SUM(C1255:C1261)</f>
        <v>0</v>
      </c>
      <c r="D1254" s="278"/>
      <c r="E1254" s="172"/>
    </row>
    <row r="1255" spans="1:5" ht="15" customHeight="1">
      <c r="A1255" s="280" t="s">
        <v>43</v>
      </c>
      <c r="B1255" s="265">
        <v>0</v>
      </c>
      <c r="C1255" s="265"/>
      <c r="D1255" s="278"/>
      <c r="E1255" s="172"/>
    </row>
    <row r="1256" spans="1:5" ht="15" customHeight="1">
      <c r="A1256" s="280" t="s">
        <v>44</v>
      </c>
      <c r="B1256" s="265">
        <v>0</v>
      </c>
      <c r="C1256" s="265"/>
      <c r="D1256" s="278"/>
      <c r="E1256" s="172"/>
    </row>
    <row r="1257" spans="1:5" ht="15" customHeight="1">
      <c r="A1257" s="280" t="s">
        <v>45</v>
      </c>
      <c r="B1257" s="265">
        <v>0</v>
      </c>
      <c r="C1257" s="265"/>
      <c r="D1257" s="278"/>
      <c r="E1257" s="172"/>
    </row>
    <row r="1258" spans="1:5" ht="15" customHeight="1">
      <c r="A1258" s="280" t="s">
        <v>1010</v>
      </c>
      <c r="B1258" s="265">
        <v>0</v>
      </c>
      <c r="C1258" s="265"/>
      <c r="D1258" s="278"/>
      <c r="E1258" s="172"/>
    </row>
    <row r="1259" spans="1:5" ht="15" customHeight="1">
      <c r="A1259" s="280" t="s">
        <v>1011</v>
      </c>
      <c r="B1259" s="265">
        <v>0</v>
      </c>
      <c r="C1259" s="265"/>
      <c r="D1259" s="278"/>
      <c r="E1259" s="172"/>
    </row>
    <row r="1260" spans="1:5" ht="15" customHeight="1">
      <c r="A1260" s="280" t="s">
        <v>52</v>
      </c>
      <c r="B1260" s="265">
        <v>0</v>
      </c>
      <c r="C1260" s="265"/>
      <c r="D1260" s="278"/>
      <c r="E1260" s="172"/>
    </row>
    <row r="1261" spans="1:5" ht="15" customHeight="1">
      <c r="A1261" s="280" t="s">
        <v>1012</v>
      </c>
      <c r="B1261" s="265">
        <v>0</v>
      </c>
      <c r="C1261" s="265"/>
      <c r="D1261" s="278"/>
      <c r="E1261" s="172"/>
    </row>
    <row r="1262" spans="1:5" ht="15" customHeight="1">
      <c r="A1262" s="280" t="s">
        <v>1013</v>
      </c>
      <c r="B1262" s="265">
        <f>SUM(B1263:B1274)</f>
        <v>92</v>
      </c>
      <c r="C1262" s="265">
        <f>SUM(C1263:C1274)</f>
        <v>93</v>
      </c>
      <c r="D1262" s="278">
        <f>(C1262-B1262)/B1262</f>
        <v>0.010869565217391304</v>
      </c>
      <c r="E1262" s="172"/>
    </row>
    <row r="1263" spans="1:5" ht="15" customHeight="1">
      <c r="A1263" s="280" t="s">
        <v>43</v>
      </c>
      <c r="B1263" s="265">
        <v>54</v>
      </c>
      <c r="C1263" s="265">
        <v>71</v>
      </c>
      <c r="D1263" s="278">
        <f>(C1263-B1263)/B1263</f>
        <v>0.3148148148148148</v>
      </c>
      <c r="E1263" s="172"/>
    </row>
    <row r="1264" spans="1:5" ht="15" customHeight="1">
      <c r="A1264" s="280" t="s">
        <v>44</v>
      </c>
      <c r="B1264" s="265">
        <v>10</v>
      </c>
      <c r="C1264" s="265">
        <v>4</v>
      </c>
      <c r="D1264" s="278">
        <f>(C1264-B1264)/B1264</f>
        <v>-0.6</v>
      </c>
      <c r="E1264" s="172"/>
    </row>
    <row r="1265" spans="1:5" ht="15" customHeight="1">
      <c r="A1265" s="280" t="s">
        <v>45</v>
      </c>
      <c r="B1265" s="265"/>
      <c r="C1265" s="265">
        <v>7</v>
      </c>
      <c r="D1265" s="278"/>
      <c r="E1265" s="172"/>
    </row>
    <row r="1266" spans="1:5" ht="15" customHeight="1">
      <c r="A1266" s="280" t="s">
        <v>1014</v>
      </c>
      <c r="B1266" s="265">
        <v>3</v>
      </c>
      <c r="C1266" s="265">
        <v>3</v>
      </c>
      <c r="D1266" s="278">
        <f>(C1266-B1266)/B1266</f>
        <v>0</v>
      </c>
      <c r="E1266" s="172"/>
    </row>
    <row r="1267" spans="1:5" ht="15" customHeight="1">
      <c r="A1267" s="280" t="s">
        <v>1015</v>
      </c>
      <c r="B1267" s="265"/>
      <c r="C1267" s="265"/>
      <c r="D1267" s="278"/>
      <c r="E1267" s="172"/>
    </row>
    <row r="1268" spans="1:5" ht="15" customHeight="1">
      <c r="A1268" s="280" t="s">
        <v>1016</v>
      </c>
      <c r="B1268" s="265"/>
      <c r="C1268" s="265"/>
      <c r="D1268" s="278"/>
      <c r="E1268" s="172"/>
    </row>
    <row r="1269" spans="1:5" ht="15" customHeight="1">
      <c r="A1269" s="280" t="s">
        <v>1017</v>
      </c>
      <c r="B1269" s="265"/>
      <c r="C1269" s="265"/>
      <c r="D1269" s="278"/>
      <c r="E1269" s="172"/>
    </row>
    <row r="1270" spans="1:5" ht="15" customHeight="1">
      <c r="A1270" s="280" t="s">
        <v>1018</v>
      </c>
      <c r="B1270" s="265"/>
      <c r="C1270" s="265"/>
      <c r="D1270" s="278"/>
      <c r="E1270" s="172"/>
    </row>
    <row r="1271" spans="1:5" ht="15" customHeight="1">
      <c r="A1271" s="280" t="s">
        <v>1019</v>
      </c>
      <c r="B1271" s="265"/>
      <c r="C1271" s="265">
        <v>2</v>
      </c>
      <c r="D1271" s="278"/>
      <c r="E1271" s="172"/>
    </row>
    <row r="1272" spans="1:5" ht="15" customHeight="1">
      <c r="A1272" s="280" t="s">
        <v>1020</v>
      </c>
      <c r="B1272" s="265"/>
      <c r="C1272" s="265"/>
      <c r="D1272" s="278"/>
      <c r="E1272" s="172"/>
    </row>
    <row r="1273" spans="1:5" ht="15" customHeight="1">
      <c r="A1273" s="280" t="s">
        <v>1021</v>
      </c>
      <c r="B1273" s="265"/>
      <c r="C1273" s="265"/>
      <c r="D1273" s="278"/>
      <c r="E1273" s="172"/>
    </row>
    <row r="1274" spans="1:5" ht="15" customHeight="1">
      <c r="A1274" s="280" t="s">
        <v>1022</v>
      </c>
      <c r="B1274" s="265">
        <v>25</v>
      </c>
      <c r="C1274" s="265">
        <v>6</v>
      </c>
      <c r="D1274" s="278">
        <f>(C1274-B1274)/B1274</f>
        <v>-0.76</v>
      </c>
      <c r="E1274" s="172"/>
    </row>
    <row r="1275" spans="1:5" ht="15" customHeight="1">
      <c r="A1275" s="280" t="s">
        <v>1023</v>
      </c>
      <c r="B1275" s="265">
        <f>SUM(B1276:B1278)</f>
        <v>940</v>
      </c>
      <c r="C1275" s="265">
        <f>SUM(C1276:C1278)</f>
        <v>3217</v>
      </c>
      <c r="D1275" s="278">
        <f>(C1275-B1275)/B1275</f>
        <v>2.4223404255319148</v>
      </c>
      <c r="E1275" s="172"/>
    </row>
    <row r="1276" spans="1:5" ht="15" customHeight="1">
      <c r="A1276" s="280" t="s">
        <v>1024</v>
      </c>
      <c r="B1276" s="265">
        <v>795</v>
      </c>
      <c r="C1276" s="265">
        <v>3197</v>
      </c>
      <c r="D1276" s="278">
        <f>(C1276-B1276)/B1276</f>
        <v>3.0213836477987424</v>
      </c>
      <c r="E1276" s="172"/>
    </row>
    <row r="1277" spans="1:5" ht="15" customHeight="1">
      <c r="A1277" s="280" t="s">
        <v>1025</v>
      </c>
      <c r="B1277" s="265">
        <v>145</v>
      </c>
      <c r="C1277" s="265"/>
      <c r="D1277" s="278">
        <f>(C1277-B1277)/B1277</f>
        <v>-1</v>
      </c>
      <c r="E1277" s="172"/>
    </row>
    <row r="1278" spans="1:5" ht="15" customHeight="1">
      <c r="A1278" s="280" t="s">
        <v>1026</v>
      </c>
      <c r="B1278" s="265"/>
      <c r="C1278" s="265">
        <v>20</v>
      </c>
      <c r="D1278" s="278"/>
      <c r="E1278" s="172"/>
    </row>
    <row r="1279" spans="1:5" ht="15" customHeight="1">
      <c r="A1279" s="280" t="s">
        <v>1027</v>
      </c>
      <c r="B1279" s="265">
        <f>SUM(B1280:B1284)</f>
        <v>185</v>
      </c>
      <c r="C1279" s="265">
        <f>SUM(C1280:C1284)</f>
        <v>305</v>
      </c>
      <c r="D1279" s="278">
        <f>(C1279-B1279)/B1279</f>
        <v>0.6486486486486487</v>
      </c>
      <c r="E1279" s="172"/>
    </row>
    <row r="1280" spans="1:5" ht="15" customHeight="1">
      <c r="A1280" s="280" t="s">
        <v>1028</v>
      </c>
      <c r="B1280" s="265">
        <v>0</v>
      </c>
      <c r="C1280" s="265"/>
      <c r="D1280" s="278"/>
      <c r="E1280" s="172"/>
    </row>
    <row r="1281" spans="1:5" ht="15" customHeight="1">
      <c r="A1281" s="280" t="s">
        <v>1029</v>
      </c>
      <c r="B1281" s="265">
        <v>0</v>
      </c>
      <c r="C1281" s="265"/>
      <c r="D1281" s="278"/>
      <c r="E1281" s="172"/>
    </row>
    <row r="1282" spans="1:5" ht="15" customHeight="1">
      <c r="A1282" s="280" t="s">
        <v>1030</v>
      </c>
      <c r="B1282" s="265">
        <v>0</v>
      </c>
      <c r="C1282" s="265"/>
      <c r="D1282" s="278"/>
      <c r="E1282" s="172"/>
    </row>
    <row r="1283" spans="1:5" ht="15" customHeight="1">
      <c r="A1283" s="280" t="s">
        <v>1031</v>
      </c>
      <c r="B1283" s="265">
        <v>0</v>
      </c>
      <c r="C1283" s="265"/>
      <c r="D1283" s="278"/>
      <c r="E1283" s="172"/>
    </row>
    <row r="1284" spans="1:5" ht="15" customHeight="1">
      <c r="A1284" s="280" t="s">
        <v>1032</v>
      </c>
      <c r="B1284" s="265">
        <v>185</v>
      </c>
      <c r="C1284" s="265">
        <v>305</v>
      </c>
      <c r="D1284" s="278">
        <f>(C1284-B1284)/B1284</f>
        <v>0.6486486486486487</v>
      </c>
      <c r="E1284" s="172"/>
    </row>
    <row r="1285" spans="1:5" ht="15" customHeight="1">
      <c r="A1285" s="280" t="s">
        <v>1033</v>
      </c>
      <c r="B1285" s="265">
        <f>B1286</f>
        <v>464</v>
      </c>
      <c r="C1285" s="265">
        <f>C1286</f>
        <v>1409</v>
      </c>
      <c r="D1285" s="278">
        <f>(C1285-B1285)/B1285</f>
        <v>2.0366379310344827</v>
      </c>
      <c r="E1285" s="172"/>
    </row>
    <row r="1286" spans="1:5" ht="15" customHeight="1">
      <c r="A1286" s="280" t="s">
        <v>1034</v>
      </c>
      <c r="B1286" s="265">
        <v>464</v>
      </c>
      <c r="C1286" s="265">
        <v>1409</v>
      </c>
      <c r="D1286" s="278">
        <f>(C1286-B1286)/B1286</f>
        <v>2.0366379310344827</v>
      </c>
      <c r="E1286" s="172"/>
    </row>
    <row r="1287" spans="1:5" ht="15" customHeight="1">
      <c r="A1287" s="280" t="s">
        <v>1035</v>
      </c>
      <c r="B1287" s="265">
        <v>0</v>
      </c>
      <c r="C1287" s="265"/>
      <c r="D1287" s="278"/>
      <c r="E1287" s="172"/>
    </row>
    <row r="1288" spans="1:5" ht="15" customHeight="1">
      <c r="A1288" s="280" t="s">
        <v>1036</v>
      </c>
      <c r="B1288" s="265">
        <v>0</v>
      </c>
      <c r="C1288" s="265"/>
      <c r="D1288" s="278"/>
      <c r="E1288" s="172"/>
    </row>
    <row r="1289" spans="1:5" ht="15" customHeight="1">
      <c r="A1289" s="280" t="s">
        <v>1037</v>
      </c>
      <c r="B1289" s="265">
        <f>B1290+B1292</f>
        <v>0</v>
      </c>
      <c r="C1289" s="265">
        <f>C1290+C1292</f>
        <v>0</v>
      </c>
      <c r="D1289" s="278"/>
      <c r="E1289" s="172"/>
    </row>
    <row r="1290" spans="1:5" ht="15" customHeight="1">
      <c r="A1290" s="280" t="s">
        <v>1038</v>
      </c>
      <c r="B1290" s="265">
        <v>0</v>
      </c>
      <c r="C1290" s="265"/>
      <c r="D1290" s="278"/>
      <c r="E1290" s="172"/>
    </row>
    <row r="1291" spans="1:5" ht="15" customHeight="1">
      <c r="A1291" s="280" t="s">
        <v>1039</v>
      </c>
      <c r="B1291" s="265">
        <v>0</v>
      </c>
      <c r="C1291" s="265"/>
      <c r="D1291" s="278"/>
      <c r="E1291" s="172"/>
    </row>
    <row r="1292" spans="1:5" ht="15" customHeight="1">
      <c r="A1292" s="280" t="s">
        <v>1040</v>
      </c>
      <c r="B1292" s="265">
        <f>B1293</f>
        <v>0</v>
      </c>
      <c r="C1292" s="265">
        <f>C1293</f>
        <v>0</v>
      </c>
      <c r="D1292" s="278"/>
      <c r="E1292" s="172"/>
    </row>
    <row r="1293" spans="1:5" ht="15" customHeight="1">
      <c r="A1293" s="280" t="s">
        <v>1041</v>
      </c>
      <c r="B1293" s="265"/>
      <c r="C1293" s="265"/>
      <c r="D1293" s="278"/>
      <c r="E1293" s="172"/>
    </row>
    <row r="1294" spans="1:5" ht="15" customHeight="1">
      <c r="A1294" s="280" t="s">
        <v>1042</v>
      </c>
      <c r="B1294" s="265">
        <f>B1295</f>
        <v>6480</v>
      </c>
      <c r="C1294" s="265">
        <f aca="true" t="shared" si="6" ref="C1294:C1299">C1295</f>
        <v>6438</v>
      </c>
      <c r="D1294" s="278">
        <f>(C1294-B1294)/B1294</f>
        <v>-0.006481481481481481</v>
      </c>
      <c r="E1294" s="172"/>
    </row>
    <row r="1295" spans="1:5" ht="15" customHeight="1">
      <c r="A1295" s="280" t="s">
        <v>1043</v>
      </c>
      <c r="B1295" s="265">
        <f>SUM(B1296:B1297)</f>
        <v>6480</v>
      </c>
      <c r="C1295" s="265">
        <f>SUM(C1296:C1297)</f>
        <v>6438</v>
      </c>
      <c r="D1295" s="278">
        <f>(C1295-B1295)/B1295</f>
        <v>-0.006481481481481481</v>
      </c>
      <c r="E1295" s="172"/>
    </row>
    <row r="1296" spans="1:5" ht="15" customHeight="1">
      <c r="A1296" s="280" t="s">
        <v>1044</v>
      </c>
      <c r="B1296" s="265">
        <v>6480</v>
      </c>
      <c r="C1296" s="265">
        <v>6438</v>
      </c>
      <c r="D1296" s="278">
        <f>(C1296-B1296)/B1296</f>
        <v>-0.006481481481481481</v>
      </c>
      <c r="E1296" s="172"/>
    </row>
    <row r="1297" spans="1:5" ht="15" customHeight="1">
      <c r="A1297" s="280" t="s">
        <v>1045</v>
      </c>
      <c r="B1297" s="265"/>
      <c r="C1297" s="265"/>
      <c r="D1297" s="278"/>
      <c r="E1297" s="172"/>
    </row>
    <row r="1298" spans="1:5" ht="15" customHeight="1">
      <c r="A1298" s="280" t="s">
        <v>1046</v>
      </c>
      <c r="B1298" s="265">
        <v>0</v>
      </c>
      <c r="C1298" s="265">
        <f t="shared" si="6"/>
        <v>46</v>
      </c>
      <c r="D1298" s="278"/>
      <c r="E1298" s="172"/>
    </row>
    <row r="1299" spans="1:5" ht="15" customHeight="1">
      <c r="A1299" s="280" t="s">
        <v>1047</v>
      </c>
      <c r="B1299" s="265">
        <v>0</v>
      </c>
      <c r="C1299" s="265">
        <f t="shared" si="6"/>
        <v>46</v>
      </c>
      <c r="D1299" s="278"/>
      <c r="E1299" s="172"/>
    </row>
    <row r="1300" spans="1:5" ht="15" customHeight="1">
      <c r="A1300" s="280" t="s">
        <v>1048</v>
      </c>
      <c r="B1300" s="265">
        <v>0</v>
      </c>
      <c r="C1300" s="265">
        <v>46</v>
      </c>
      <c r="D1300" s="278"/>
      <c r="E1300" s="172"/>
    </row>
    <row r="1301" spans="1:5" s="149" customFormat="1" ht="15" customHeight="1">
      <c r="A1301" s="285" t="s">
        <v>1049</v>
      </c>
      <c r="B1301" s="264">
        <f>B1298+B1294+B1289+B1287+B1229+B1176+B1157+B1115+B1114+B1085+B1065+B999+B935+B806+B783+B704+B633+B511+B455+B398+B343+B279+B260+B241+B5</f>
        <v>198173</v>
      </c>
      <c r="C1301" s="264">
        <f>C1298+C1294+C1289+C1287+C1229+C1176+C1157+C1115+C1114+C1085+C1065+C999+C935+C806+C783+C704+C633+C511+C455+C398+C343+C279+C260+C241+C5</f>
        <v>225736</v>
      </c>
      <c r="D1301" s="286">
        <f>(C1301-B1301)/B1301</f>
        <v>0.13908554646697582</v>
      </c>
      <c r="E1301" s="175"/>
    </row>
  </sheetData>
  <sheetProtection/>
  <mergeCells count="2">
    <mergeCell ref="A2:E2"/>
    <mergeCell ref="A3:E3"/>
  </mergeCells>
  <printOptions horizontalCentered="1"/>
  <pageMargins left="0.5506944444444445" right="0.5506944444444445" top="0.5506944444444445" bottom="0.4284722222222222" header="0.35" footer="0.20069444444444445"/>
  <pageSetup firstPageNumber="20" useFirstPageNumber="1"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showZeros="0" zoomScaleSheetLayoutView="100" workbookViewId="0" topLeftCell="A80">
      <selection activeCell="D109" sqref="D109"/>
    </sheetView>
  </sheetViews>
  <sheetFormatPr defaultColWidth="9.00390625" defaultRowHeight="14.25"/>
  <cols>
    <col min="1" max="1" width="46.125" style="248" customWidth="1"/>
    <col min="2" max="2" width="20.00390625" style="248" customWidth="1"/>
    <col min="3" max="3" width="38.125" style="147" customWidth="1"/>
    <col min="4" max="4" width="20.875" style="248" customWidth="1"/>
    <col min="5" max="16384" width="9.00390625" style="248" customWidth="1"/>
  </cols>
  <sheetData>
    <row r="1" spans="1:4" ht="19.5" customHeight="1">
      <c r="A1" s="261" t="s">
        <v>1050</v>
      </c>
      <c r="B1" s="151"/>
      <c r="C1" s="151"/>
      <c r="D1" s="151"/>
    </row>
    <row r="2" spans="1:4" ht="25.5">
      <c r="A2" s="262" t="s">
        <v>1051</v>
      </c>
      <c r="B2" s="262"/>
      <c r="C2" s="153"/>
      <c r="D2" s="262"/>
    </row>
    <row r="3" spans="1:4" ht="19.5" customHeight="1">
      <c r="A3" s="263" t="s">
        <v>2</v>
      </c>
      <c r="B3" s="263"/>
      <c r="C3" s="155"/>
      <c r="D3" s="263"/>
    </row>
    <row r="4" spans="1:4" ht="19.5" customHeight="1">
      <c r="A4" s="48" t="s">
        <v>1052</v>
      </c>
      <c r="B4" s="48" t="s">
        <v>1053</v>
      </c>
      <c r="C4" s="48" t="s">
        <v>1054</v>
      </c>
      <c r="D4" s="48" t="s">
        <v>1053</v>
      </c>
    </row>
    <row r="5" spans="1:4" s="148" customFormat="1" ht="19.5" customHeight="1">
      <c r="A5" s="50" t="s">
        <v>1055</v>
      </c>
      <c r="B5" s="264">
        <f>'[1]L01'!C5</f>
        <v>30963</v>
      </c>
      <c r="C5" s="50" t="s">
        <v>1056</v>
      </c>
      <c r="D5" s="264">
        <f>'[1]L02'!C5</f>
        <v>225736</v>
      </c>
    </row>
    <row r="6" spans="1:4" s="251" customFormat="1" ht="19.5" customHeight="1">
      <c r="A6" s="50" t="s">
        <v>1057</v>
      </c>
      <c r="B6" s="264">
        <f>SUM(B7,B14,B50)</f>
        <v>183739</v>
      </c>
      <c r="C6" s="50" t="s">
        <v>1058</v>
      </c>
      <c r="D6" s="264">
        <f>SUM(D7,D14,D50)</f>
        <v>0</v>
      </c>
    </row>
    <row r="7" spans="1:4" s="251" customFormat="1" ht="19.5" customHeight="1">
      <c r="A7" s="50" t="s">
        <v>1059</v>
      </c>
      <c r="B7" s="264">
        <f>SUM(B8:B13)</f>
        <v>2587</v>
      </c>
      <c r="C7" s="50" t="s">
        <v>1060</v>
      </c>
      <c r="D7" s="264">
        <f>SUM(D8:D13)</f>
        <v>0</v>
      </c>
    </row>
    <row r="8" spans="1:4" ht="19.5" customHeight="1">
      <c r="A8" s="53" t="s">
        <v>1061</v>
      </c>
      <c r="B8" s="265">
        <v>183</v>
      </c>
      <c r="C8" s="53" t="s">
        <v>1062</v>
      </c>
      <c r="D8" s="265">
        <v>0</v>
      </c>
    </row>
    <row r="9" spans="1:4" ht="19.5" customHeight="1">
      <c r="A9" s="53" t="s">
        <v>1063</v>
      </c>
      <c r="B9" s="265">
        <v>875</v>
      </c>
      <c r="C9" s="53" t="s">
        <v>1064</v>
      </c>
      <c r="D9" s="265">
        <v>0</v>
      </c>
    </row>
    <row r="10" spans="1:4" ht="19.5" customHeight="1">
      <c r="A10" s="53" t="s">
        <v>1065</v>
      </c>
      <c r="B10" s="265">
        <v>2098</v>
      </c>
      <c r="C10" s="53" t="s">
        <v>1066</v>
      </c>
      <c r="D10" s="265">
        <v>0</v>
      </c>
    </row>
    <row r="11" spans="1:4" ht="19.5" customHeight="1">
      <c r="A11" s="53" t="s">
        <v>1067</v>
      </c>
      <c r="B11" s="265">
        <v>0</v>
      </c>
      <c r="C11" s="53" t="s">
        <v>1068</v>
      </c>
      <c r="D11" s="265">
        <v>0</v>
      </c>
    </row>
    <row r="12" spans="1:4" ht="19.5" customHeight="1">
      <c r="A12" s="53" t="s">
        <v>1069</v>
      </c>
      <c r="B12" s="265">
        <v>-256</v>
      </c>
      <c r="C12" s="53" t="s">
        <v>1070</v>
      </c>
      <c r="D12" s="265">
        <v>0</v>
      </c>
    </row>
    <row r="13" spans="1:4" ht="19.5" customHeight="1">
      <c r="A13" s="53" t="s">
        <v>1071</v>
      </c>
      <c r="B13" s="265">
        <v>-313</v>
      </c>
      <c r="C13" s="53" t="s">
        <v>1072</v>
      </c>
      <c r="D13" s="265">
        <v>0</v>
      </c>
    </row>
    <row r="14" spans="1:4" s="251" customFormat="1" ht="19.5" customHeight="1">
      <c r="A14" s="50" t="s">
        <v>1073</v>
      </c>
      <c r="B14" s="264">
        <f>SUM(B15:B49)</f>
        <v>150874</v>
      </c>
      <c r="C14" s="50" t="s">
        <v>1074</v>
      </c>
      <c r="D14" s="264">
        <f>SUM(D15:D49)</f>
        <v>0</v>
      </c>
    </row>
    <row r="15" spans="1:4" ht="19.5" customHeight="1">
      <c r="A15" s="53" t="s">
        <v>1075</v>
      </c>
      <c r="B15" s="265">
        <v>0</v>
      </c>
      <c r="C15" s="53" t="s">
        <v>1076</v>
      </c>
      <c r="D15" s="265">
        <v>0</v>
      </c>
    </row>
    <row r="16" spans="1:4" ht="19.5" customHeight="1">
      <c r="A16" s="53" t="s">
        <v>1077</v>
      </c>
      <c r="B16" s="265">
        <v>44438</v>
      </c>
      <c r="C16" s="53" t="s">
        <v>1078</v>
      </c>
      <c r="D16" s="265">
        <v>0</v>
      </c>
    </row>
    <row r="17" spans="1:4" ht="19.5" customHeight="1">
      <c r="A17" s="53" t="s">
        <v>1079</v>
      </c>
      <c r="B17" s="265">
        <v>9045</v>
      </c>
      <c r="C17" s="53" t="s">
        <v>1080</v>
      </c>
      <c r="D17" s="265">
        <v>0</v>
      </c>
    </row>
    <row r="18" spans="1:4" ht="19.5" customHeight="1">
      <c r="A18" s="53" t="s">
        <v>1081</v>
      </c>
      <c r="B18" s="265">
        <v>1272</v>
      </c>
      <c r="C18" s="53" t="s">
        <v>1082</v>
      </c>
      <c r="D18" s="265">
        <v>0</v>
      </c>
    </row>
    <row r="19" spans="1:4" ht="19.5" customHeight="1">
      <c r="A19" s="53" t="s">
        <v>1083</v>
      </c>
      <c r="B19" s="265">
        <v>0</v>
      </c>
      <c r="C19" s="53" t="s">
        <v>1084</v>
      </c>
      <c r="D19" s="265">
        <v>0</v>
      </c>
    </row>
    <row r="20" spans="1:4" ht="19.5" customHeight="1">
      <c r="A20" s="53" t="s">
        <v>1085</v>
      </c>
      <c r="B20" s="265">
        <v>0</v>
      </c>
      <c r="C20" s="53" t="s">
        <v>1086</v>
      </c>
      <c r="D20" s="265">
        <v>0</v>
      </c>
    </row>
    <row r="21" spans="1:4" ht="19.5" customHeight="1">
      <c r="A21" s="53" t="s">
        <v>1087</v>
      </c>
      <c r="B21" s="265">
        <v>200</v>
      </c>
      <c r="C21" s="53" t="s">
        <v>1088</v>
      </c>
      <c r="D21" s="265">
        <v>0</v>
      </c>
    </row>
    <row r="22" spans="1:4" ht="19.5" customHeight="1">
      <c r="A22" s="53" t="s">
        <v>1089</v>
      </c>
      <c r="B22" s="265">
        <v>1200</v>
      </c>
      <c r="C22" s="53" t="s">
        <v>1090</v>
      </c>
      <c r="D22" s="265">
        <v>0</v>
      </c>
    </row>
    <row r="23" spans="1:4" ht="19.5" customHeight="1">
      <c r="A23" s="53" t="s">
        <v>1091</v>
      </c>
      <c r="B23" s="265">
        <v>7678</v>
      </c>
      <c r="C23" s="53" t="s">
        <v>1092</v>
      </c>
      <c r="D23" s="265">
        <v>0</v>
      </c>
    </row>
    <row r="24" spans="1:4" ht="19.5" customHeight="1">
      <c r="A24" s="53" t="s">
        <v>1093</v>
      </c>
      <c r="B24" s="265">
        <v>1609</v>
      </c>
      <c r="C24" s="53" t="s">
        <v>1094</v>
      </c>
      <c r="D24" s="265">
        <v>0</v>
      </c>
    </row>
    <row r="25" spans="1:4" ht="19.5" customHeight="1">
      <c r="A25" s="53" t="s">
        <v>1095</v>
      </c>
      <c r="B25" s="265">
        <v>0</v>
      </c>
      <c r="C25" s="53" t="s">
        <v>1096</v>
      </c>
      <c r="D25" s="265">
        <v>0</v>
      </c>
    </row>
    <row r="26" spans="1:4" ht="19.5" customHeight="1">
      <c r="A26" s="53" t="s">
        <v>1097</v>
      </c>
      <c r="B26" s="265">
        <v>0</v>
      </c>
      <c r="C26" s="53" t="s">
        <v>1098</v>
      </c>
      <c r="D26" s="265">
        <v>0</v>
      </c>
    </row>
    <row r="27" spans="1:4" s="148" customFormat="1" ht="19.5" customHeight="1">
      <c r="A27" s="53" t="s">
        <v>1099</v>
      </c>
      <c r="B27" s="265">
        <v>9681</v>
      </c>
      <c r="C27" s="53" t="s">
        <v>1100</v>
      </c>
      <c r="D27" s="265">
        <v>0</v>
      </c>
    </row>
    <row r="28" spans="1:4" ht="19.5" customHeight="1">
      <c r="A28" s="53" t="s">
        <v>1101</v>
      </c>
      <c r="B28" s="265">
        <v>0</v>
      </c>
      <c r="C28" s="53" t="s">
        <v>1102</v>
      </c>
      <c r="D28" s="265">
        <v>0</v>
      </c>
    </row>
    <row r="29" spans="1:4" ht="19.5" customHeight="1">
      <c r="A29" s="53" t="s">
        <v>1103</v>
      </c>
      <c r="B29" s="265">
        <v>0</v>
      </c>
      <c r="C29" s="53" t="s">
        <v>1104</v>
      </c>
      <c r="D29" s="265">
        <v>0</v>
      </c>
    </row>
    <row r="30" spans="1:4" ht="19.5" customHeight="1">
      <c r="A30" s="53" t="s">
        <v>1105</v>
      </c>
      <c r="B30" s="265">
        <v>0</v>
      </c>
      <c r="C30" s="53" t="s">
        <v>1106</v>
      </c>
      <c r="D30" s="265">
        <v>0</v>
      </c>
    </row>
    <row r="31" spans="1:4" s="251" customFormat="1" ht="19.5" customHeight="1">
      <c r="A31" s="53" t="s">
        <v>1107</v>
      </c>
      <c r="B31" s="265">
        <v>1700</v>
      </c>
      <c r="C31" s="53" t="s">
        <v>1108</v>
      </c>
      <c r="D31" s="265">
        <v>0</v>
      </c>
    </row>
    <row r="32" spans="1:4" s="251" customFormat="1" ht="19.5" customHeight="1">
      <c r="A32" s="53" t="s">
        <v>1109</v>
      </c>
      <c r="B32" s="265">
        <v>4859</v>
      </c>
      <c r="C32" s="53" t="s">
        <v>1110</v>
      </c>
      <c r="D32" s="265">
        <v>0</v>
      </c>
    </row>
    <row r="33" spans="1:4" s="251" customFormat="1" ht="19.5" customHeight="1">
      <c r="A33" s="53" t="s">
        <v>1111</v>
      </c>
      <c r="B33" s="265">
        <v>21</v>
      </c>
      <c r="C33" s="53" t="s">
        <v>1112</v>
      </c>
      <c r="D33" s="265">
        <v>0</v>
      </c>
    </row>
    <row r="34" spans="1:4" ht="19.5" customHeight="1">
      <c r="A34" s="53" t="s">
        <v>1113</v>
      </c>
      <c r="B34" s="265">
        <v>1918</v>
      </c>
      <c r="C34" s="53" t="s">
        <v>1114</v>
      </c>
      <c r="D34" s="265">
        <v>0</v>
      </c>
    </row>
    <row r="35" spans="1:4" s="260" customFormat="1" ht="19.5" customHeight="1">
      <c r="A35" s="53" t="s">
        <v>1115</v>
      </c>
      <c r="B35" s="265">
        <v>11861</v>
      </c>
      <c r="C35" s="53" t="s">
        <v>1116</v>
      </c>
      <c r="D35" s="265">
        <v>0</v>
      </c>
    </row>
    <row r="36" spans="1:4" ht="19.5" customHeight="1">
      <c r="A36" s="53" t="s">
        <v>1117</v>
      </c>
      <c r="B36" s="265">
        <v>3713</v>
      </c>
      <c r="C36" s="53" t="s">
        <v>1118</v>
      </c>
      <c r="D36" s="265">
        <v>0</v>
      </c>
    </row>
    <row r="37" spans="1:4" ht="19.5" customHeight="1">
      <c r="A37" s="53" t="s">
        <v>1119</v>
      </c>
      <c r="B37" s="265">
        <v>615</v>
      </c>
      <c r="C37" s="53" t="s">
        <v>1120</v>
      </c>
      <c r="D37" s="265">
        <v>0</v>
      </c>
    </row>
    <row r="38" spans="1:4" ht="19.5" customHeight="1">
      <c r="A38" s="53" t="s">
        <v>1121</v>
      </c>
      <c r="B38" s="265">
        <v>0</v>
      </c>
      <c r="C38" s="53" t="s">
        <v>1122</v>
      </c>
      <c r="D38" s="265">
        <v>0</v>
      </c>
    </row>
    <row r="39" spans="1:4" s="251" customFormat="1" ht="19.5" customHeight="1">
      <c r="A39" s="53" t="s">
        <v>1123</v>
      </c>
      <c r="B39" s="265">
        <v>28324</v>
      </c>
      <c r="C39" s="53" t="s">
        <v>1124</v>
      </c>
      <c r="D39" s="265">
        <v>0</v>
      </c>
    </row>
    <row r="40" spans="1:4" ht="19.5" customHeight="1">
      <c r="A40" s="53" t="s">
        <v>1125</v>
      </c>
      <c r="B40" s="265">
        <v>20016</v>
      </c>
      <c r="C40" s="53" t="s">
        <v>1126</v>
      </c>
      <c r="D40" s="265">
        <v>0</v>
      </c>
    </row>
    <row r="41" spans="1:4" ht="19.5" customHeight="1">
      <c r="A41" s="53" t="s">
        <v>1127</v>
      </c>
      <c r="B41" s="265">
        <v>0</v>
      </c>
      <c r="C41" s="55" t="s">
        <v>1128</v>
      </c>
      <c r="D41" s="265">
        <v>0</v>
      </c>
    </row>
    <row r="42" spans="1:4" ht="19.5" customHeight="1">
      <c r="A42" s="53" t="s">
        <v>1129</v>
      </c>
      <c r="B42" s="265">
        <v>0</v>
      </c>
      <c r="C42" s="53" t="s">
        <v>1130</v>
      </c>
      <c r="D42" s="265">
        <v>0</v>
      </c>
    </row>
    <row r="43" spans="1:4" ht="19.5" customHeight="1">
      <c r="A43" s="53" t="s">
        <v>1131</v>
      </c>
      <c r="B43" s="265">
        <v>0</v>
      </c>
      <c r="C43" s="53" t="s">
        <v>1132</v>
      </c>
      <c r="D43" s="265">
        <v>0</v>
      </c>
    </row>
    <row r="44" spans="1:4" ht="19.5" customHeight="1">
      <c r="A44" s="53" t="s">
        <v>1133</v>
      </c>
      <c r="B44" s="265">
        <v>0</v>
      </c>
      <c r="C44" s="53" t="s">
        <v>1134</v>
      </c>
      <c r="D44" s="265">
        <v>0</v>
      </c>
    </row>
    <row r="45" spans="1:4" ht="19.5" customHeight="1">
      <c r="A45" s="53" t="s">
        <v>1135</v>
      </c>
      <c r="B45" s="265">
        <v>507</v>
      </c>
      <c r="C45" s="53" t="s">
        <v>1136</v>
      </c>
      <c r="D45" s="265">
        <v>0</v>
      </c>
    </row>
    <row r="46" spans="1:4" ht="19.5" customHeight="1">
      <c r="A46" s="53" t="s">
        <v>1137</v>
      </c>
      <c r="B46" s="265">
        <v>0</v>
      </c>
      <c r="C46" s="53" t="s">
        <v>1138</v>
      </c>
      <c r="D46" s="265">
        <v>0</v>
      </c>
    </row>
    <row r="47" spans="1:4" ht="19.5" customHeight="1">
      <c r="A47" s="53" t="s">
        <v>1139</v>
      </c>
      <c r="B47" s="265">
        <v>798</v>
      </c>
      <c r="C47" s="53" t="s">
        <v>1140</v>
      </c>
      <c r="D47" s="265">
        <v>0</v>
      </c>
    </row>
    <row r="48" spans="1:4" ht="19.5" customHeight="1">
      <c r="A48" s="53" t="s">
        <v>1141</v>
      </c>
      <c r="B48" s="265">
        <v>0</v>
      </c>
      <c r="C48" s="53" t="s">
        <v>1142</v>
      </c>
      <c r="D48" s="265">
        <v>0</v>
      </c>
    </row>
    <row r="49" spans="1:4" ht="19.5" customHeight="1">
      <c r="A49" s="53" t="s">
        <v>1143</v>
      </c>
      <c r="B49" s="265">
        <v>1419</v>
      </c>
      <c r="C49" s="53" t="s">
        <v>1144</v>
      </c>
      <c r="D49" s="265">
        <v>0</v>
      </c>
    </row>
    <row r="50" spans="1:4" ht="19.5" customHeight="1">
      <c r="A50" s="50" t="s">
        <v>1145</v>
      </c>
      <c r="B50" s="264">
        <f>SUM(B51:B71)</f>
        <v>30278</v>
      </c>
      <c r="C50" s="50" t="s">
        <v>1146</v>
      </c>
      <c r="D50" s="265">
        <f>SUM(D51:D71)</f>
        <v>0</v>
      </c>
    </row>
    <row r="51" spans="1:4" ht="19.5" customHeight="1">
      <c r="A51" s="53" t="s">
        <v>1147</v>
      </c>
      <c r="B51" s="265">
        <v>500</v>
      </c>
      <c r="C51" s="53" t="s">
        <v>1147</v>
      </c>
      <c r="D51" s="265">
        <v>0</v>
      </c>
    </row>
    <row r="52" spans="1:4" ht="19.5" customHeight="1">
      <c r="A52" s="53" t="s">
        <v>1148</v>
      </c>
      <c r="B52" s="265">
        <v>0</v>
      </c>
      <c r="C52" s="53" t="s">
        <v>1148</v>
      </c>
      <c r="D52" s="265">
        <v>0</v>
      </c>
    </row>
    <row r="53" spans="1:4" ht="19.5" customHeight="1">
      <c r="A53" s="53" t="s">
        <v>1149</v>
      </c>
      <c r="B53" s="265">
        <v>330</v>
      </c>
      <c r="C53" s="53" t="s">
        <v>1149</v>
      </c>
      <c r="D53" s="265">
        <v>0</v>
      </c>
    </row>
    <row r="54" spans="1:4" s="148" customFormat="1" ht="19.5" customHeight="1">
      <c r="A54" s="53" t="s">
        <v>1150</v>
      </c>
      <c r="B54" s="265">
        <v>53</v>
      </c>
      <c r="C54" s="53" t="s">
        <v>1150</v>
      </c>
      <c r="D54" s="265">
        <v>0</v>
      </c>
    </row>
    <row r="55" spans="1:4" ht="19.5" customHeight="1">
      <c r="A55" s="53" t="s">
        <v>1151</v>
      </c>
      <c r="B55" s="265">
        <v>1636</v>
      </c>
      <c r="C55" s="53" t="s">
        <v>1151</v>
      </c>
      <c r="D55" s="265">
        <v>0</v>
      </c>
    </row>
    <row r="56" spans="1:4" ht="19.5" customHeight="1">
      <c r="A56" s="53" t="s">
        <v>1152</v>
      </c>
      <c r="B56" s="265">
        <v>150</v>
      </c>
      <c r="C56" s="53" t="s">
        <v>1152</v>
      </c>
      <c r="D56" s="265">
        <v>0</v>
      </c>
    </row>
    <row r="57" spans="1:4" ht="19.5" customHeight="1">
      <c r="A57" s="53" t="s">
        <v>1153</v>
      </c>
      <c r="B57" s="265">
        <v>3102</v>
      </c>
      <c r="C57" s="53" t="s">
        <v>1153</v>
      </c>
      <c r="D57" s="265">
        <v>0</v>
      </c>
    </row>
    <row r="58" spans="1:4" ht="19.5" customHeight="1">
      <c r="A58" s="53" t="s">
        <v>1154</v>
      </c>
      <c r="B58" s="265">
        <v>487</v>
      </c>
      <c r="C58" s="53" t="s">
        <v>1154</v>
      </c>
      <c r="D58" s="265">
        <v>0</v>
      </c>
    </row>
    <row r="59" spans="1:4" ht="19.5" customHeight="1">
      <c r="A59" s="53" t="s">
        <v>1155</v>
      </c>
      <c r="B59" s="265">
        <v>432</v>
      </c>
      <c r="C59" s="53" t="s">
        <v>1155</v>
      </c>
      <c r="D59" s="265">
        <v>0</v>
      </c>
    </row>
    <row r="60" spans="1:4" ht="19.5" customHeight="1">
      <c r="A60" s="53" t="s">
        <v>1156</v>
      </c>
      <c r="B60" s="265">
        <v>10803</v>
      </c>
      <c r="C60" s="53" t="s">
        <v>1156</v>
      </c>
      <c r="D60" s="265">
        <v>0</v>
      </c>
    </row>
    <row r="61" spans="1:4" ht="19.5" customHeight="1">
      <c r="A61" s="53" t="s">
        <v>1157</v>
      </c>
      <c r="B61" s="265">
        <v>1437</v>
      </c>
      <c r="C61" s="53" t="s">
        <v>1157</v>
      </c>
      <c r="D61" s="265">
        <v>0</v>
      </c>
    </row>
    <row r="62" spans="1:4" ht="19.5" customHeight="1">
      <c r="A62" s="53" t="s">
        <v>1158</v>
      </c>
      <c r="B62" s="265">
        <v>4572</v>
      </c>
      <c r="C62" s="53" t="s">
        <v>1158</v>
      </c>
      <c r="D62" s="265">
        <v>0</v>
      </c>
    </row>
    <row r="63" spans="1:4" ht="19.5" customHeight="1">
      <c r="A63" s="53" t="s">
        <v>1159</v>
      </c>
      <c r="B63" s="265">
        <v>534</v>
      </c>
      <c r="C63" s="53" t="s">
        <v>1159</v>
      </c>
      <c r="D63" s="265">
        <v>0</v>
      </c>
    </row>
    <row r="64" spans="1:4" ht="19.5" customHeight="1">
      <c r="A64" s="53" t="s">
        <v>1160</v>
      </c>
      <c r="B64" s="265">
        <v>809</v>
      </c>
      <c r="C64" s="53" t="s">
        <v>1160</v>
      </c>
      <c r="D64" s="265">
        <v>0</v>
      </c>
    </row>
    <row r="65" spans="1:4" ht="19.5" customHeight="1">
      <c r="A65" s="53" t="s">
        <v>1161</v>
      </c>
      <c r="B65" s="265">
        <v>1147</v>
      </c>
      <c r="C65" s="53" t="s">
        <v>1161</v>
      </c>
      <c r="D65" s="265">
        <v>0</v>
      </c>
    </row>
    <row r="66" spans="1:4" ht="19.5" customHeight="1">
      <c r="A66" s="53" t="s">
        <v>1162</v>
      </c>
      <c r="B66" s="265">
        <v>59</v>
      </c>
      <c r="C66" s="53" t="s">
        <v>1162</v>
      </c>
      <c r="D66" s="265">
        <v>0</v>
      </c>
    </row>
    <row r="67" spans="1:4" ht="19.5" customHeight="1">
      <c r="A67" s="53" t="s">
        <v>1163</v>
      </c>
      <c r="B67" s="265">
        <v>-1171</v>
      </c>
      <c r="C67" s="53" t="s">
        <v>1163</v>
      </c>
      <c r="D67" s="265">
        <v>0</v>
      </c>
    </row>
    <row r="68" spans="1:4" ht="19.5" customHeight="1">
      <c r="A68" s="53" t="s">
        <v>1164</v>
      </c>
      <c r="B68" s="265">
        <v>1377</v>
      </c>
      <c r="C68" s="53" t="s">
        <v>1164</v>
      </c>
      <c r="D68" s="265">
        <v>0</v>
      </c>
    </row>
    <row r="69" spans="1:4" ht="19.5" customHeight="1">
      <c r="A69" s="53" t="s">
        <v>1165</v>
      </c>
      <c r="B69" s="265">
        <v>0</v>
      </c>
      <c r="C69" s="53" t="s">
        <v>1165</v>
      </c>
      <c r="D69" s="265">
        <v>0</v>
      </c>
    </row>
    <row r="70" spans="1:4" ht="19.5" customHeight="1">
      <c r="A70" s="53" t="s">
        <v>1166</v>
      </c>
      <c r="B70" s="265">
        <v>3720</v>
      </c>
      <c r="C70" s="53" t="s">
        <v>1166</v>
      </c>
      <c r="D70" s="265">
        <v>0</v>
      </c>
    </row>
    <row r="71" spans="1:4" ht="19.5" customHeight="1">
      <c r="A71" s="53" t="s">
        <v>1167</v>
      </c>
      <c r="B71" s="265">
        <v>301</v>
      </c>
      <c r="C71" s="53" t="s">
        <v>1041</v>
      </c>
      <c r="D71" s="265">
        <v>0</v>
      </c>
    </row>
    <row r="72" spans="1:4" s="251" customFormat="1" ht="19.5" customHeight="1">
      <c r="A72" s="50" t="s">
        <v>1168</v>
      </c>
      <c r="B72" s="264">
        <f>SUM(B73:B74)</f>
        <v>0</v>
      </c>
      <c r="C72" s="50" t="s">
        <v>1169</v>
      </c>
      <c r="D72" s="264">
        <f>SUM(D73:D74)</f>
        <v>1815</v>
      </c>
    </row>
    <row r="73" spans="1:4" ht="19.5" customHeight="1">
      <c r="A73" s="53" t="s">
        <v>1170</v>
      </c>
      <c r="B73" s="265">
        <v>0</v>
      </c>
      <c r="C73" s="53" t="s">
        <v>1171</v>
      </c>
      <c r="D73" s="265">
        <v>2</v>
      </c>
    </row>
    <row r="74" spans="1:4" ht="19.5" customHeight="1">
      <c r="A74" s="53" t="s">
        <v>1172</v>
      </c>
      <c r="B74" s="265">
        <v>0</v>
      </c>
      <c r="C74" s="53" t="s">
        <v>1173</v>
      </c>
      <c r="D74" s="265">
        <v>1813</v>
      </c>
    </row>
    <row r="75" spans="1:4" ht="19.5" customHeight="1">
      <c r="A75" s="50" t="s">
        <v>1174</v>
      </c>
      <c r="B75" s="265">
        <v>0</v>
      </c>
      <c r="C75" s="53"/>
      <c r="D75" s="265"/>
    </row>
    <row r="76" spans="1:4" ht="19.5" customHeight="1">
      <c r="A76" s="50" t="s">
        <v>1175</v>
      </c>
      <c r="B76" s="265">
        <v>28</v>
      </c>
      <c r="C76" s="53"/>
      <c r="D76" s="265"/>
    </row>
    <row r="77" spans="1:4" s="251" customFormat="1" ht="19.5" customHeight="1">
      <c r="A77" s="50" t="s">
        <v>1176</v>
      </c>
      <c r="B77" s="264">
        <f>SUM(B78:B80)</f>
        <v>10918</v>
      </c>
      <c r="C77" s="50" t="s">
        <v>1177</v>
      </c>
      <c r="D77" s="264">
        <v>0</v>
      </c>
    </row>
    <row r="78" spans="1:4" ht="19.5" customHeight="1">
      <c r="A78" s="53" t="s">
        <v>1178</v>
      </c>
      <c r="B78" s="265">
        <v>10918</v>
      </c>
      <c r="C78" s="53"/>
      <c r="D78" s="265"/>
    </row>
    <row r="79" spans="1:4" s="251" customFormat="1" ht="19.5" customHeight="1">
      <c r="A79" s="53" t="s">
        <v>1179</v>
      </c>
      <c r="B79" s="265">
        <v>0</v>
      </c>
      <c r="C79" s="53"/>
      <c r="D79" s="265"/>
    </row>
    <row r="80" spans="1:4" s="251" customFormat="1" ht="19.5" customHeight="1">
      <c r="A80" s="53" t="s">
        <v>1180</v>
      </c>
      <c r="B80" s="265">
        <v>0</v>
      </c>
      <c r="C80" s="53"/>
      <c r="D80" s="265"/>
    </row>
    <row r="81" spans="1:4" s="251" customFormat="1" ht="19.5" customHeight="1">
      <c r="A81" s="50" t="s">
        <v>1181</v>
      </c>
      <c r="B81" s="264">
        <f>B82</f>
        <v>0</v>
      </c>
      <c r="C81" s="50" t="s">
        <v>1182</v>
      </c>
      <c r="D81" s="264">
        <f>D82</f>
        <v>46004</v>
      </c>
    </row>
    <row r="82" spans="1:4" s="251" customFormat="1" ht="19.5" customHeight="1">
      <c r="A82" s="50" t="s">
        <v>1183</v>
      </c>
      <c r="B82" s="264">
        <f>B83</f>
        <v>0</v>
      </c>
      <c r="C82" s="50" t="s">
        <v>1184</v>
      </c>
      <c r="D82" s="264">
        <f>SUM(D83:D86)</f>
        <v>46004</v>
      </c>
    </row>
    <row r="83" spans="1:4" s="251" customFormat="1" ht="19.5" customHeight="1">
      <c r="A83" s="50" t="s">
        <v>1185</v>
      </c>
      <c r="B83" s="265">
        <f>SUM(B84:B87)</f>
        <v>0</v>
      </c>
      <c r="C83" s="53" t="s">
        <v>1186</v>
      </c>
      <c r="D83" s="265">
        <v>46004</v>
      </c>
    </row>
    <row r="84" spans="1:4" s="251" customFormat="1" ht="19.5" customHeight="1">
      <c r="A84" s="53" t="s">
        <v>1187</v>
      </c>
      <c r="B84" s="265">
        <v>0</v>
      </c>
      <c r="C84" s="53" t="s">
        <v>1188</v>
      </c>
      <c r="D84" s="265">
        <v>0</v>
      </c>
    </row>
    <row r="85" spans="1:4" s="251" customFormat="1" ht="19.5" customHeight="1">
      <c r="A85" s="53" t="s">
        <v>1189</v>
      </c>
      <c r="B85" s="265">
        <v>0</v>
      </c>
      <c r="C85" s="53" t="s">
        <v>1190</v>
      </c>
      <c r="D85" s="265">
        <v>0</v>
      </c>
    </row>
    <row r="86" spans="1:4" s="251" customFormat="1" ht="19.5" customHeight="1">
      <c r="A86" s="53" t="s">
        <v>1191</v>
      </c>
      <c r="B86" s="265">
        <v>0</v>
      </c>
      <c r="C86" s="53" t="s">
        <v>1192</v>
      </c>
      <c r="D86" s="265">
        <v>0</v>
      </c>
    </row>
    <row r="87" spans="1:4" s="251" customFormat="1" ht="19.5" customHeight="1">
      <c r="A87" s="53" t="s">
        <v>1193</v>
      </c>
      <c r="B87" s="265">
        <v>0</v>
      </c>
      <c r="C87" s="53"/>
      <c r="D87" s="265"/>
    </row>
    <row r="88" spans="1:4" s="251" customFormat="1" ht="19.5" customHeight="1">
      <c r="A88" s="50" t="s">
        <v>1194</v>
      </c>
      <c r="B88" s="264">
        <f>B89</f>
        <v>51546</v>
      </c>
      <c r="C88" s="50" t="s">
        <v>1195</v>
      </c>
      <c r="D88" s="265">
        <f>SUM(D89:D92)</f>
        <v>0</v>
      </c>
    </row>
    <row r="89" spans="1:4" ht="19.5" customHeight="1">
      <c r="A89" s="50" t="s">
        <v>1196</v>
      </c>
      <c r="B89" s="264">
        <f>SUM(B90:B93)</f>
        <v>51546</v>
      </c>
      <c r="C89" s="53" t="s">
        <v>1197</v>
      </c>
      <c r="D89" s="265">
        <v>0</v>
      </c>
    </row>
    <row r="90" spans="1:4" ht="19.5" customHeight="1">
      <c r="A90" s="53" t="s">
        <v>1198</v>
      </c>
      <c r="B90" s="265">
        <v>50004</v>
      </c>
      <c r="C90" s="53" t="s">
        <v>1199</v>
      </c>
      <c r="D90" s="265">
        <v>0</v>
      </c>
    </row>
    <row r="91" spans="1:4" ht="19.5" customHeight="1">
      <c r="A91" s="53" t="s">
        <v>1200</v>
      </c>
      <c r="B91" s="265">
        <v>0</v>
      </c>
      <c r="C91" s="53" t="s">
        <v>1201</v>
      </c>
      <c r="D91" s="265">
        <v>0</v>
      </c>
    </row>
    <row r="92" spans="1:4" ht="19.5" customHeight="1">
      <c r="A92" s="53" t="s">
        <v>1202</v>
      </c>
      <c r="B92" s="265">
        <v>1542</v>
      </c>
      <c r="C92" s="53" t="s">
        <v>1203</v>
      </c>
      <c r="D92" s="265">
        <v>0</v>
      </c>
    </row>
    <row r="93" spans="1:4" ht="19.5" customHeight="1">
      <c r="A93" s="53" t="s">
        <v>1204</v>
      </c>
      <c r="B93" s="265">
        <v>0</v>
      </c>
      <c r="C93" s="53"/>
      <c r="D93" s="265"/>
    </row>
    <row r="94" spans="1:4" ht="19.5" customHeight="1">
      <c r="A94" s="50" t="s">
        <v>1205</v>
      </c>
      <c r="B94" s="265">
        <v>0</v>
      </c>
      <c r="C94" s="50" t="s">
        <v>1206</v>
      </c>
      <c r="D94" s="265">
        <v>0</v>
      </c>
    </row>
    <row r="95" spans="1:4" ht="19.5" customHeight="1">
      <c r="A95" s="50" t="s">
        <v>1207</v>
      </c>
      <c r="B95" s="265">
        <v>0</v>
      </c>
      <c r="C95" s="50" t="s">
        <v>1208</v>
      </c>
      <c r="D95" s="265">
        <v>0</v>
      </c>
    </row>
    <row r="96" spans="1:4" ht="19.5" customHeight="1">
      <c r="A96" s="50" t="s">
        <v>1209</v>
      </c>
      <c r="B96" s="265">
        <v>0</v>
      </c>
      <c r="C96" s="50" t="s">
        <v>1210</v>
      </c>
      <c r="D96" s="265">
        <v>0</v>
      </c>
    </row>
    <row r="97" spans="1:4" ht="19.5" customHeight="1">
      <c r="A97" s="50" t="s">
        <v>1211</v>
      </c>
      <c r="B97" s="264">
        <v>630</v>
      </c>
      <c r="C97" s="50" t="s">
        <v>1212</v>
      </c>
      <c r="D97" s="265">
        <v>90</v>
      </c>
    </row>
    <row r="98" spans="1:4" ht="19.5" customHeight="1">
      <c r="A98" s="50" t="s">
        <v>1213</v>
      </c>
      <c r="B98" s="264">
        <f>SUM(B99:B101)</f>
        <v>3900</v>
      </c>
      <c r="C98" s="50" t="s">
        <v>1214</v>
      </c>
      <c r="D98" s="265">
        <f>SUM(D99:D101)</f>
        <v>0</v>
      </c>
    </row>
    <row r="99" spans="1:4" ht="19.5" customHeight="1">
      <c r="A99" s="53" t="s">
        <v>1215</v>
      </c>
      <c r="B99" s="265">
        <v>3900</v>
      </c>
      <c r="C99" s="53" t="s">
        <v>1216</v>
      </c>
      <c r="D99" s="265">
        <v>0</v>
      </c>
    </row>
    <row r="100" spans="1:4" ht="19.5" customHeight="1">
      <c r="A100" s="53" t="s">
        <v>1217</v>
      </c>
      <c r="B100" s="265">
        <v>0</v>
      </c>
      <c r="C100" s="53" t="s">
        <v>1218</v>
      </c>
      <c r="D100" s="265">
        <v>0</v>
      </c>
    </row>
    <row r="101" spans="1:4" ht="19.5" customHeight="1">
      <c r="A101" s="53" t="s">
        <v>1219</v>
      </c>
      <c r="B101" s="265">
        <v>0</v>
      </c>
      <c r="C101" s="53" t="s">
        <v>1220</v>
      </c>
      <c r="D101" s="265">
        <v>0</v>
      </c>
    </row>
    <row r="102" spans="1:4" ht="19.5" customHeight="1">
      <c r="A102" s="50" t="s">
        <v>1221</v>
      </c>
      <c r="B102" s="265">
        <v>0</v>
      </c>
      <c r="C102" s="50" t="s">
        <v>1222</v>
      </c>
      <c r="D102" s="265">
        <v>0</v>
      </c>
    </row>
    <row r="103" spans="1:4" ht="19.5" customHeight="1">
      <c r="A103" s="50" t="s">
        <v>1223</v>
      </c>
      <c r="B103" s="265">
        <v>0</v>
      </c>
      <c r="C103" s="50" t="s">
        <v>1224</v>
      </c>
      <c r="D103" s="265">
        <v>0</v>
      </c>
    </row>
    <row r="104" spans="1:4" ht="19.5" customHeight="1">
      <c r="A104" s="53"/>
      <c r="B104" s="265"/>
      <c r="C104" s="50" t="s">
        <v>1225</v>
      </c>
      <c r="D104" s="265">
        <v>0</v>
      </c>
    </row>
    <row r="105" spans="1:4" ht="19.5" customHeight="1">
      <c r="A105" s="53"/>
      <c r="B105" s="265"/>
      <c r="C105" s="50" t="s">
        <v>1226</v>
      </c>
      <c r="D105" s="264">
        <f>B108-D5-D6-D72-D77-D81-D88-D94-D95-D96-D97-D98-D102-D103-D104</f>
        <v>8079</v>
      </c>
    </row>
    <row r="106" spans="1:4" ht="19.5" customHeight="1">
      <c r="A106" s="53"/>
      <c r="B106" s="265"/>
      <c r="C106" s="50" t="s">
        <v>1227</v>
      </c>
      <c r="D106" s="264">
        <v>8079</v>
      </c>
    </row>
    <row r="107" spans="1:4" ht="19.5" customHeight="1">
      <c r="A107" s="53"/>
      <c r="B107" s="265"/>
      <c r="C107" s="50" t="s">
        <v>1228</v>
      </c>
      <c r="D107" s="265">
        <f>D105-D106</f>
        <v>0</v>
      </c>
    </row>
    <row r="108" spans="1:4" s="251" customFormat="1" ht="19.5" customHeight="1">
      <c r="A108" s="90" t="s">
        <v>1229</v>
      </c>
      <c r="B108" s="264">
        <f>SUM(B5:B6,B72,B75:B77,B81,B88,B94:B98,B102:B103)</f>
        <v>281724</v>
      </c>
      <c r="C108" s="90" t="s">
        <v>1230</v>
      </c>
      <c r="D108" s="264">
        <f>SUM(D5:D6,D72,D77,D81,D88,D94:D98,D102:D105)</f>
        <v>281724</v>
      </c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36.875" style="223" customWidth="1"/>
    <col min="2" max="2" width="20.625" style="249" customWidth="1"/>
    <col min="3" max="3" width="20.75390625" style="249" customWidth="1"/>
    <col min="4" max="248" width="9.00390625" style="249" customWidth="1"/>
    <col min="249" max="251" width="9.00390625" style="252" customWidth="1"/>
    <col min="252" max="16384" width="9.00390625" style="248" customWidth="1"/>
  </cols>
  <sheetData>
    <row r="1" spans="1:248" s="248" customFormat="1" ht="19.5" customHeight="1">
      <c r="A1" s="253" t="s">
        <v>1231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249"/>
      <c r="FH1" s="249"/>
      <c r="FI1" s="249"/>
      <c r="FJ1" s="249"/>
      <c r="FK1" s="249"/>
      <c r="FL1" s="249"/>
      <c r="FM1" s="249"/>
      <c r="FN1" s="249"/>
      <c r="FO1" s="249"/>
      <c r="FP1" s="249"/>
      <c r="FQ1" s="249"/>
      <c r="FR1" s="249"/>
      <c r="FS1" s="249"/>
      <c r="FT1" s="249"/>
      <c r="FU1" s="249"/>
      <c r="FV1" s="249"/>
      <c r="FW1" s="249"/>
      <c r="FX1" s="249"/>
      <c r="FY1" s="249"/>
      <c r="FZ1" s="249"/>
      <c r="GA1" s="249"/>
      <c r="GB1" s="249"/>
      <c r="GC1" s="249"/>
      <c r="GD1" s="249"/>
      <c r="GE1" s="249"/>
      <c r="GF1" s="249"/>
      <c r="GG1" s="249"/>
      <c r="GH1" s="249"/>
      <c r="GI1" s="249"/>
      <c r="GJ1" s="249"/>
      <c r="GK1" s="249"/>
      <c r="GL1" s="249"/>
      <c r="GM1" s="249"/>
      <c r="GN1" s="249"/>
      <c r="GO1" s="249"/>
      <c r="GP1" s="249"/>
      <c r="GQ1" s="249"/>
      <c r="GR1" s="249"/>
      <c r="GS1" s="249"/>
      <c r="GT1" s="249"/>
      <c r="GU1" s="249"/>
      <c r="GV1" s="249"/>
      <c r="GW1" s="249"/>
      <c r="GX1" s="249"/>
      <c r="GY1" s="249"/>
      <c r="GZ1" s="249"/>
      <c r="HA1" s="249"/>
      <c r="HB1" s="249"/>
      <c r="HC1" s="249"/>
      <c r="HD1" s="249"/>
      <c r="HE1" s="249"/>
      <c r="HF1" s="249"/>
      <c r="HG1" s="249"/>
      <c r="HH1" s="249"/>
      <c r="HI1" s="249"/>
      <c r="HJ1" s="249"/>
      <c r="HK1" s="249"/>
      <c r="HL1" s="249"/>
      <c r="HM1" s="249"/>
      <c r="HN1" s="249"/>
      <c r="HO1" s="249"/>
      <c r="HP1" s="249"/>
      <c r="HQ1" s="249"/>
      <c r="HR1" s="249"/>
      <c r="HS1" s="249"/>
      <c r="HT1" s="249"/>
      <c r="HU1" s="249"/>
      <c r="HV1" s="249"/>
      <c r="HW1" s="249"/>
      <c r="HX1" s="249"/>
      <c r="HY1" s="249"/>
      <c r="HZ1" s="249"/>
      <c r="IA1" s="249"/>
      <c r="IB1" s="249"/>
      <c r="IC1" s="249"/>
      <c r="ID1" s="249"/>
      <c r="IE1" s="249"/>
      <c r="IF1" s="249"/>
      <c r="IG1" s="249"/>
      <c r="IH1" s="249"/>
      <c r="II1" s="249"/>
      <c r="IJ1" s="249"/>
      <c r="IK1" s="249"/>
      <c r="IL1" s="249"/>
      <c r="IM1" s="249"/>
      <c r="IN1" s="249"/>
    </row>
    <row r="2" spans="1:3" s="249" customFormat="1" ht="19.5" customHeight="1">
      <c r="A2" s="46" t="s">
        <v>1232</v>
      </c>
      <c r="B2" s="46"/>
      <c r="C2" s="46"/>
    </row>
    <row r="3" spans="1:251" s="250" customFormat="1" ht="19.5" customHeight="1">
      <c r="A3" s="254"/>
      <c r="C3" s="155" t="s">
        <v>1233</v>
      </c>
      <c r="IO3" s="251"/>
      <c r="IP3" s="251"/>
      <c r="IQ3" s="251"/>
    </row>
    <row r="4" spans="1:3" s="249" customFormat="1" ht="14.25">
      <c r="A4" s="65" t="s">
        <v>1234</v>
      </c>
      <c r="B4" s="65" t="s">
        <v>1235</v>
      </c>
      <c r="C4" s="65" t="s">
        <v>7</v>
      </c>
    </row>
    <row r="5" spans="1:254" s="250" customFormat="1" ht="19.5" customHeight="1">
      <c r="A5" s="50" t="s">
        <v>1236</v>
      </c>
      <c r="B5" s="255">
        <f>SUM(B6:B9)</f>
        <v>35460</v>
      </c>
      <c r="C5" s="256"/>
      <c r="IO5" s="259"/>
      <c r="IP5" s="259"/>
      <c r="IQ5" s="259"/>
      <c r="IR5" s="251"/>
      <c r="IS5" s="251"/>
      <c r="IT5" s="251"/>
    </row>
    <row r="6" spans="1:3" s="249" customFormat="1" ht="19.5" customHeight="1">
      <c r="A6" s="53" t="s">
        <v>1237</v>
      </c>
      <c r="B6" s="257">
        <v>19864</v>
      </c>
      <c r="C6" s="258"/>
    </row>
    <row r="7" spans="1:251" s="249" customFormat="1" ht="19.5" customHeight="1">
      <c r="A7" s="53" t="s">
        <v>1238</v>
      </c>
      <c r="B7" s="257">
        <v>11032</v>
      </c>
      <c r="C7" s="258"/>
      <c r="IO7" s="252"/>
      <c r="IP7" s="252"/>
      <c r="IQ7" s="252"/>
    </row>
    <row r="8" spans="1:251" s="249" customFormat="1" ht="19.5" customHeight="1">
      <c r="A8" s="53" t="s">
        <v>1239</v>
      </c>
      <c r="B8" s="257">
        <v>4564</v>
      </c>
      <c r="C8" s="258"/>
      <c r="IO8" s="252"/>
      <c r="IP8" s="252"/>
      <c r="IQ8" s="252"/>
    </row>
    <row r="9" spans="1:251" s="249" customFormat="1" ht="19.5" customHeight="1">
      <c r="A9" s="53" t="s">
        <v>1240</v>
      </c>
      <c r="B9" s="257"/>
      <c r="C9" s="258"/>
      <c r="IO9" s="252"/>
      <c r="IP9" s="252"/>
      <c r="IQ9" s="252"/>
    </row>
    <row r="10" spans="1:254" s="250" customFormat="1" ht="19.5" customHeight="1">
      <c r="A10" s="50" t="s">
        <v>1241</v>
      </c>
      <c r="B10" s="255">
        <f>SUM(B11:B20)</f>
        <v>19174</v>
      </c>
      <c r="C10" s="256"/>
      <c r="IO10" s="259"/>
      <c r="IP10" s="259"/>
      <c r="IQ10" s="259"/>
      <c r="IR10" s="251"/>
      <c r="IS10" s="251"/>
      <c r="IT10" s="251"/>
    </row>
    <row r="11" spans="1:251" s="249" customFormat="1" ht="19.5" customHeight="1">
      <c r="A11" s="53" t="s">
        <v>1242</v>
      </c>
      <c r="B11" s="257">
        <v>6252</v>
      </c>
      <c r="C11" s="258"/>
      <c r="IO11" s="252"/>
      <c r="IP11" s="252"/>
      <c r="IQ11" s="252"/>
    </row>
    <row r="12" spans="1:251" s="249" customFormat="1" ht="19.5" customHeight="1">
      <c r="A12" s="53" t="s">
        <v>1243</v>
      </c>
      <c r="B12" s="257">
        <v>243</v>
      </c>
      <c r="C12" s="258"/>
      <c r="IO12" s="252"/>
      <c r="IP12" s="252"/>
      <c r="IQ12" s="252"/>
    </row>
    <row r="13" spans="1:251" s="249" customFormat="1" ht="19.5" customHeight="1">
      <c r="A13" s="53" t="s">
        <v>1244</v>
      </c>
      <c r="B13" s="257">
        <v>782</v>
      </c>
      <c r="C13" s="258"/>
      <c r="IO13" s="252"/>
      <c r="IP13" s="252"/>
      <c r="IQ13" s="252"/>
    </row>
    <row r="14" spans="1:251" s="249" customFormat="1" ht="19.5" customHeight="1">
      <c r="A14" s="53" t="s">
        <v>1245</v>
      </c>
      <c r="B14" s="257">
        <v>150</v>
      </c>
      <c r="C14" s="258"/>
      <c r="IO14" s="252"/>
      <c r="IP14" s="252"/>
      <c r="IQ14" s="252"/>
    </row>
    <row r="15" spans="1:251" s="249" customFormat="1" ht="19.5" customHeight="1">
      <c r="A15" s="53" t="s">
        <v>1246</v>
      </c>
      <c r="B15" s="257">
        <v>247</v>
      </c>
      <c r="C15" s="258"/>
      <c r="IO15" s="252"/>
      <c r="IP15" s="252"/>
      <c r="IQ15" s="252"/>
    </row>
    <row r="16" spans="1:251" s="251" customFormat="1" ht="19.5" customHeight="1">
      <c r="A16" s="53" t="s">
        <v>1247</v>
      </c>
      <c r="B16" s="257">
        <v>361</v>
      </c>
      <c r="C16" s="256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50"/>
      <c r="DT16" s="250"/>
      <c r="DU16" s="250"/>
      <c r="DV16" s="250"/>
      <c r="DW16" s="250"/>
      <c r="DX16" s="250"/>
      <c r="DY16" s="250"/>
      <c r="DZ16" s="250"/>
      <c r="EA16" s="250"/>
      <c r="EB16" s="250"/>
      <c r="EC16" s="250"/>
      <c r="ED16" s="250"/>
      <c r="EE16" s="250"/>
      <c r="EF16" s="250"/>
      <c r="EG16" s="250"/>
      <c r="EH16" s="250"/>
      <c r="EI16" s="250"/>
      <c r="EJ16" s="250"/>
      <c r="EK16" s="250"/>
      <c r="EL16" s="250"/>
      <c r="EM16" s="250"/>
      <c r="EN16" s="250"/>
      <c r="EO16" s="250"/>
      <c r="EP16" s="250"/>
      <c r="EQ16" s="250"/>
      <c r="ER16" s="250"/>
      <c r="ES16" s="250"/>
      <c r="ET16" s="250"/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0"/>
      <c r="FF16" s="250"/>
      <c r="FG16" s="250"/>
      <c r="FH16" s="250"/>
      <c r="FI16" s="250"/>
      <c r="FJ16" s="250"/>
      <c r="FK16" s="250"/>
      <c r="FL16" s="250"/>
      <c r="FM16" s="250"/>
      <c r="FN16" s="250"/>
      <c r="FO16" s="250"/>
      <c r="FP16" s="250"/>
      <c r="FQ16" s="250"/>
      <c r="FR16" s="250"/>
      <c r="FS16" s="250"/>
      <c r="FT16" s="250"/>
      <c r="FU16" s="250"/>
      <c r="FV16" s="250"/>
      <c r="FW16" s="250"/>
      <c r="FX16" s="250"/>
      <c r="FY16" s="250"/>
      <c r="FZ16" s="250"/>
      <c r="GA16" s="250"/>
      <c r="GB16" s="250"/>
      <c r="GC16" s="250"/>
      <c r="GD16" s="250"/>
      <c r="GE16" s="250"/>
      <c r="GF16" s="250"/>
      <c r="GG16" s="250"/>
      <c r="GH16" s="250"/>
      <c r="GI16" s="250"/>
      <c r="GJ16" s="250"/>
      <c r="GK16" s="250"/>
      <c r="GL16" s="250"/>
      <c r="GM16" s="250"/>
      <c r="GN16" s="250"/>
      <c r="GO16" s="250"/>
      <c r="GP16" s="250"/>
      <c r="GQ16" s="250"/>
      <c r="GR16" s="250"/>
      <c r="GS16" s="250"/>
      <c r="GT16" s="250"/>
      <c r="GU16" s="250"/>
      <c r="GV16" s="250"/>
      <c r="GW16" s="250"/>
      <c r="GX16" s="250"/>
      <c r="GY16" s="250"/>
      <c r="GZ16" s="250"/>
      <c r="HA16" s="250"/>
      <c r="HB16" s="250"/>
      <c r="HC16" s="250"/>
      <c r="HD16" s="250"/>
      <c r="HE16" s="250"/>
      <c r="HF16" s="250"/>
      <c r="HG16" s="250"/>
      <c r="HH16" s="250"/>
      <c r="HI16" s="250"/>
      <c r="HJ16" s="250"/>
      <c r="HK16" s="250"/>
      <c r="HL16" s="250"/>
      <c r="HM16" s="250"/>
      <c r="HN16" s="250"/>
      <c r="HO16" s="250"/>
      <c r="HP16" s="250"/>
      <c r="HQ16" s="250"/>
      <c r="HR16" s="250"/>
      <c r="HS16" s="250"/>
      <c r="HT16" s="250"/>
      <c r="HU16" s="250"/>
      <c r="HV16" s="250"/>
      <c r="HW16" s="250"/>
      <c r="HX16" s="250"/>
      <c r="HY16" s="250"/>
      <c r="HZ16" s="250"/>
      <c r="IA16" s="250"/>
      <c r="IB16" s="250"/>
      <c r="IC16" s="250"/>
      <c r="ID16" s="250"/>
      <c r="IE16" s="250"/>
      <c r="IF16" s="250"/>
      <c r="IG16" s="250"/>
      <c r="IH16" s="250"/>
      <c r="II16" s="250"/>
      <c r="IJ16" s="250"/>
      <c r="IK16" s="250"/>
      <c r="IL16" s="250"/>
      <c r="IM16" s="250"/>
      <c r="IN16" s="250"/>
      <c r="IO16" s="259"/>
      <c r="IP16" s="259"/>
      <c r="IQ16" s="259"/>
    </row>
    <row r="17" spans="1:251" s="249" customFormat="1" ht="19.5" customHeight="1">
      <c r="A17" s="53" t="s">
        <v>1248</v>
      </c>
      <c r="B17" s="257"/>
      <c r="C17" s="258"/>
      <c r="IO17" s="252"/>
      <c r="IP17" s="252"/>
      <c r="IQ17" s="252"/>
    </row>
    <row r="18" spans="1:251" s="249" customFormat="1" ht="19.5" customHeight="1">
      <c r="A18" s="53" t="s">
        <v>1249</v>
      </c>
      <c r="B18" s="257">
        <v>321</v>
      </c>
      <c r="C18" s="258"/>
      <c r="IO18" s="252"/>
      <c r="IP18" s="252"/>
      <c r="IQ18" s="252"/>
    </row>
    <row r="19" spans="1:251" s="249" customFormat="1" ht="19.5" customHeight="1">
      <c r="A19" s="53" t="s">
        <v>1250</v>
      </c>
      <c r="B19" s="257">
        <v>1803</v>
      </c>
      <c r="C19" s="258"/>
      <c r="IO19" s="252"/>
      <c r="IP19" s="252"/>
      <c r="IQ19" s="252"/>
    </row>
    <row r="20" spans="1:251" s="251" customFormat="1" ht="19.5" customHeight="1">
      <c r="A20" s="53" t="s">
        <v>1251</v>
      </c>
      <c r="B20" s="257">
        <v>9015</v>
      </c>
      <c r="C20" s="256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50"/>
      <c r="FB20" s="250"/>
      <c r="FC20" s="250"/>
      <c r="FD20" s="250"/>
      <c r="FE20" s="250"/>
      <c r="FF20" s="250"/>
      <c r="FG20" s="250"/>
      <c r="FH20" s="250"/>
      <c r="FI20" s="250"/>
      <c r="FJ20" s="250"/>
      <c r="FK20" s="250"/>
      <c r="FL20" s="250"/>
      <c r="FM20" s="250"/>
      <c r="FN20" s="250"/>
      <c r="FO20" s="250"/>
      <c r="FP20" s="250"/>
      <c r="FQ20" s="250"/>
      <c r="FR20" s="250"/>
      <c r="FS20" s="250"/>
      <c r="FT20" s="250"/>
      <c r="FU20" s="250"/>
      <c r="FV20" s="250"/>
      <c r="FW20" s="250"/>
      <c r="FX20" s="250"/>
      <c r="FY20" s="250"/>
      <c r="FZ20" s="250"/>
      <c r="GA20" s="250"/>
      <c r="GB20" s="250"/>
      <c r="GC20" s="250"/>
      <c r="GD20" s="250"/>
      <c r="GE20" s="250"/>
      <c r="GF20" s="250"/>
      <c r="GG20" s="250"/>
      <c r="GH20" s="250"/>
      <c r="GI20" s="250"/>
      <c r="GJ20" s="250"/>
      <c r="GK20" s="250"/>
      <c r="GL20" s="250"/>
      <c r="GM20" s="250"/>
      <c r="GN20" s="250"/>
      <c r="GO20" s="250"/>
      <c r="GP20" s="250"/>
      <c r="GQ20" s="250"/>
      <c r="GR20" s="250"/>
      <c r="GS20" s="250"/>
      <c r="GT20" s="250"/>
      <c r="GU20" s="250"/>
      <c r="GV20" s="250"/>
      <c r="GW20" s="250"/>
      <c r="GX20" s="250"/>
      <c r="GY20" s="250"/>
      <c r="GZ20" s="250"/>
      <c r="HA20" s="250"/>
      <c r="HB20" s="250"/>
      <c r="HC20" s="250"/>
      <c r="HD20" s="250"/>
      <c r="HE20" s="250"/>
      <c r="HF20" s="250"/>
      <c r="HG20" s="250"/>
      <c r="HH20" s="250"/>
      <c r="HI20" s="250"/>
      <c r="HJ20" s="250"/>
      <c r="HK20" s="250"/>
      <c r="HL20" s="250"/>
      <c r="HM20" s="250"/>
      <c r="HN20" s="250"/>
      <c r="HO20" s="250"/>
      <c r="HP20" s="250"/>
      <c r="HQ20" s="250"/>
      <c r="HR20" s="250"/>
      <c r="HS20" s="250"/>
      <c r="HT20" s="250"/>
      <c r="HU20" s="250"/>
      <c r="HV20" s="250"/>
      <c r="HW20" s="250"/>
      <c r="HX20" s="250"/>
      <c r="HY20" s="250"/>
      <c r="HZ20" s="250"/>
      <c r="IA20" s="250"/>
      <c r="IB20" s="250"/>
      <c r="IC20" s="250"/>
      <c r="ID20" s="250"/>
      <c r="IE20" s="250"/>
      <c r="IF20" s="250"/>
      <c r="IG20" s="250"/>
      <c r="IH20" s="250"/>
      <c r="II20" s="250"/>
      <c r="IJ20" s="250"/>
      <c r="IK20" s="250"/>
      <c r="IL20" s="250"/>
      <c r="IM20" s="250"/>
      <c r="IN20" s="250"/>
      <c r="IO20" s="259"/>
      <c r="IP20" s="259"/>
      <c r="IQ20" s="259"/>
    </row>
    <row r="21" spans="1:256" s="57" customFormat="1" ht="19.5" customHeight="1">
      <c r="A21" s="50" t="s">
        <v>1252</v>
      </c>
      <c r="B21" s="255">
        <f>SUM(B22:B28)</f>
        <v>32474</v>
      </c>
      <c r="C21" s="256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0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  <c r="FF21" s="250"/>
      <c r="FG21" s="250"/>
      <c r="FH21" s="250"/>
      <c r="FI21" s="250"/>
      <c r="FJ21" s="250"/>
      <c r="FK21" s="250"/>
      <c r="FL21" s="250"/>
      <c r="FM21" s="250"/>
      <c r="FN21" s="250"/>
      <c r="FO21" s="250"/>
      <c r="FP21" s="250"/>
      <c r="FQ21" s="250"/>
      <c r="FR21" s="250"/>
      <c r="FS21" s="250"/>
      <c r="FT21" s="250"/>
      <c r="FU21" s="250"/>
      <c r="FV21" s="250"/>
      <c r="FW21" s="250"/>
      <c r="FX21" s="250"/>
      <c r="FY21" s="250"/>
      <c r="FZ21" s="250"/>
      <c r="GA21" s="250"/>
      <c r="GB21" s="250"/>
      <c r="GC21" s="250"/>
      <c r="GD21" s="250"/>
      <c r="GE21" s="250"/>
      <c r="GF21" s="250"/>
      <c r="GG21" s="250"/>
      <c r="GH21" s="250"/>
      <c r="GI21" s="250"/>
      <c r="GJ21" s="250"/>
      <c r="GK21" s="250"/>
      <c r="GL21" s="250"/>
      <c r="GM21" s="250"/>
      <c r="GN21" s="250"/>
      <c r="GO21" s="250"/>
      <c r="GP21" s="250"/>
      <c r="GQ21" s="250"/>
      <c r="GR21" s="250"/>
      <c r="GS21" s="250"/>
      <c r="GT21" s="250"/>
      <c r="GU21" s="250"/>
      <c r="GV21" s="250"/>
      <c r="GW21" s="250"/>
      <c r="GX21" s="250"/>
      <c r="GY21" s="250"/>
      <c r="GZ21" s="250"/>
      <c r="HA21" s="250"/>
      <c r="HB21" s="250"/>
      <c r="HC21" s="250"/>
      <c r="HD21" s="250"/>
      <c r="HE21" s="250"/>
      <c r="HF21" s="250"/>
      <c r="HG21" s="250"/>
      <c r="HH21" s="250"/>
      <c r="HI21" s="250"/>
      <c r="HJ21" s="250"/>
      <c r="HK21" s="250"/>
      <c r="HL21" s="250"/>
      <c r="HM21" s="250"/>
      <c r="HN21" s="250"/>
      <c r="HO21" s="250"/>
      <c r="HP21" s="250"/>
      <c r="HQ21" s="250"/>
      <c r="HR21" s="250"/>
      <c r="HS21" s="250"/>
      <c r="HT21" s="250"/>
      <c r="HU21" s="250"/>
      <c r="HV21" s="250"/>
      <c r="HW21" s="250"/>
      <c r="HX21" s="250"/>
      <c r="HY21" s="250"/>
      <c r="HZ21" s="250"/>
      <c r="IA21" s="250"/>
      <c r="IB21" s="250"/>
      <c r="IC21" s="250"/>
      <c r="ID21" s="250"/>
      <c r="IE21" s="250"/>
      <c r="IF21" s="250"/>
      <c r="IG21" s="250"/>
      <c r="IH21" s="250"/>
      <c r="II21" s="250"/>
      <c r="IJ21" s="250"/>
      <c r="IK21" s="250"/>
      <c r="IL21" s="250"/>
      <c r="IM21" s="250"/>
      <c r="IN21" s="250"/>
      <c r="IO21" s="259"/>
      <c r="IP21" s="259"/>
      <c r="IQ21" s="259"/>
      <c r="IR21" s="251"/>
      <c r="IS21" s="251"/>
      <c r="IT21" s="251"/>
      <c r="IU21" s="251"/>
      <c r="IV21" s="251"/>
    </row>
    <row r="22" spans="1:3" ht="19.5" customHeight="1">
      <c r="A22" s="53" t="s">
        <v>1253</v>
      </c>
      <c r="B22" s="257"/>
      <c r="C22" s="258"/>
    </row>
    <row r="23" spans="1:3" ht="19.5" customHeight="1">
      <c r="A23" s="53" t="s">
        <v>1254</v>
      </c>
      <c r="B23" s="257">
        <v>22892</v>
      </c>
      <c r="C23" s="258"/>
    </row>
    <row r="24" spans="1:3" ht="19.5" customHeight="1">
      <c r="A24" s="53" t="s">
        <v>1255</v>
      </c>
      <c r="B24" s="257"/>
      <c r="C24" s="258"/>
    </row>
    <row r="25" spans="1:3" ht="19.5" customHeight="1">
      <c r="A25" s="53" t="s">
        <v>1256</v>
      </c>
      <c r="B25" s="257"/>
      <c r="C25" s="258"/>
    </row>
    <row r="26" spans="1:3" ht="19.5" customHeight="1">
      <c r="A26" s="53" t="s">
        <v>1257</v>
      </c>
      <c r="B26" s="257"/>
      <c r="C26" s="258"/>
    </row>
    <row r="27" spans="1:3" ht="19.5" customHeight="1">
      <c r="A27" s="53" t="s">
        <v>1258</v>
      </c>
      <c r="B27" s="257"/>
      <c r="C27" s="258"/>
    </row>
    <row r="28" spans="1:3" ht="19.5" customHeight="1">
      <c r="A28" s="53" t="s">
        <v>1259</v>
      </c>
      <c r="B28" s="257">
        <v>9582</v>
      </c>
      <c r="C28" s="258"/>
    </row>
    <row r="29" spans="1:256" s="57" customFormat="1" ht="19.5" customHeight="1">
      <c r="A29" s="50" t="s">
        <v>1260</v>
      </c>
      <c r="B29" s="255">
        <f>SUM(B30:B35)</f>
        <v>36530</v>
      </c>
      <c r="C29" s="256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  <c r="ET29" s="250"/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0"/>
      <c r="FG29" s="250"/>
      <c r="FH29" s="250"/>
      <c r="FI29" s="250"/>
      <c r="FJ29" s="250"/>
      <c r="FK29" s="250"/>
      <c r="FL29" s="250"/>
      <c r="FM29" s="250"/>
      <c r="FN29" s="250"/>
      <c r="FO29" s="250"/>
      <c r="FP29" s="250"/>
      <c r="FQ29" s="250"/>
      <c r="FR29" s="250"/>
      <c r="FS29" s="250"/>
      <c r="FT29" s="250"/>
      <c r="FU29" s="250"/>
      <c r="FV29" s="250"/>
      <c r="FW29" s="250"/>
      <c r="FX29" s="250"/>
      <c r="FY29" s="250"/>
      <c r="FZ29" s="250"/>
      <c r="GA29" s="250"/>
      <c r="GB29" s="250"/>
      <c r="GC29" s="250"/>
      <c r="GD29" s="250"/>
      <c r="GE29" s="250"/>
      <c r="GF29" s="250"/>
      <c r="GG29" s="250"/>
      <c r="GH29" s="250"/>
      <c r="GI29" s="250"/>
      <c r="GJ29" s="250"/>
      <c r="GK29" s="250"/>
      <c r="GL29" s="250"/>
      <c r="GM29" s="250"/>
      <c r="GN29" s="250"/>
      <c r="GO29" s="250"/>
      <c r="GP29" s="250"/>
      <c r="GQ29" s="250"/>
      <c r="GR29" s="250"/>
      <c r="GS29" s="250"/>
      <c r="GT29" s="250"/>
      <c r="GU29" s="250"/>
      <c r="GV29" s="250"/>
      <c r="GW29" s="250"/>
      <c r="GX29" s="250"/>
      <c r="GY29" s="250"/>
      <c r="GZ29" s="250"/>
      <c r="HA29" s="250"/>
      <c r="HB29" s="250"/>
      <c r="HC29" s="250"/>
      <c r="HD29" s="250"/>
      <c r="HE29" s="250"/>
      <c r="HF29" s="250"/>
      <c r="HG29" s="250"/>
      <c r="HH29" s="250"/>
      <c r="HI29" s="250"/>
      <c r="HJ29" s="250"/>
      <c r="HK29" s="250"/>
      <c r="HL29" s="250"/>
      <c r="HM29" s="250"/>
      <c r="HN29" s="250"/>
      <c r="HO29" s="250"/>
      <c r="HP29" s="250"/>
      <c r="HQ29" s="250"/>
      <c r="HR29" s="250"/>
      <c r="HS29" s="250"/>
      <c r="HT29" s="250"/>
      <c r="HU29" s="250"/>
      <c r="HV29" s="250"/>
      <c r="HW29" s="250"/>
      <c r="HX29" s="250"/>
      <c r="HY29" s="250"/>
      <c r="HZ29" s="250"/>
      <c r="IA29" s="250"/>
      <c r="IB29" s="250"/>
      <c r="IC29" s="250"/>
      <c r="ID29" s="250"/>
      <c r="IE29" s="250"/>
      <c r="IF29" s="250"/>
      <c r="IG29" s="250"/>
      <c r="IH29" s="250"/>
      <c r="II29" s="250"/>
      <c r="IJ29" s="250"/>
      <c r="IK29" s="250"/>
      <c r="IL29" s="250"/>
      <c r="IM29" s="250"/>
      <c r="IN29" s="250"/>
      <c r="IO29" s="259"/>
      <c r="IP29" s="259"/>
      <c r="IQ29" s="259"/>
      <c r="IR29" s="251"/>
      <c r="IS29" s="251"/>
      <c r="IT29" s="251"/>
      <c r="IU29" s="251"/>
      <c r="IV29" s="251"/>
    </row>
    <row r="30" spans="1:3" ht="19.5" customHeight="1">
      <c r="A30" s="53" t="s">
        <v>1253</v>
      </c>
      <c r="B30" s="257"/>
      <c r="C30" s="258"/>
    </row>
    <row r="31" spans="1:3" ht="19.5" customHeight="1">
      <c r="A31" s="53" t="s">
        <v>1254</v>
      </c>
      <c r="B31" s="257">
        <v>34862</v>
      </c>
      <c r="C31" s="258"/>
    </row>
    <row r="32" spans="1:3" ht="19.5" customHeight="1">
      <c r="A32" s="53" t="s">
        <v>1255</v>
      </c>
      <c r="B32" s="257"/>
      <c r="C32" s="258"/>
    </row>
    <row r="33" spans="1:3" ht="19.5" customHeight="1">
      <c r="A33" s="53" t="s">
        <v>1257</v>
      </c>
      <c r="B33" s="257"/>
      <c r="C33" s="258"/>
    </row>
    <row r="34" spans="1:3" ht="19.5" customHeight="1">
      <c r="A34" s="53" t="s">
        <v>1258</v>
      </c>
      <c r="B34" s="257"/>
      <c r="C34" s="258"/>
    </row>
    <row r="35" spans="1:3" ht="19.5" customHeight="1">
      <c r="A35" s="53" t="s">
        <v>1259</v>
      </c>
      <c r="B35" s="257">
        <v>1668</v>
      </c>
      <c r="C35" s="258"/>
    </row>
    <row r="36" spans="1:256" s="57" customFormat="1" ht="19.5" customHeight="1">
      <c r="A36" s="50" t="s">
        <v>1261</v>
      </c>
      <c r="B36" s="255">
        <f>SUM(B37:B39)</f>
        <v>54123</v>
      </c>
      <c r="C36" s="256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50"/>
      <c r="FH36" s="250"/>
      <c r="FI36" s="250"/>
      <c r="FJ36" s="250"/>
      <c r="FK36" s="250"/>
      <c r="FL36" s="250"/>
      <c r="FM36" s="250"/>
      <c r="FN36" s="250"/>
      <c r="FO36" s="250"/>
      <c r="FP36" s="250"/>
      <c r="FQ36" s="250"/>
      <c r="FR36" s="250"/>
      <c r="FS36" s="250"/>
      <c r="FT36" s="250"/>
      <c r="FU36" s="250"/>
      <c r="FV36" s="250"/>
      <c r="FW36" s="250"/>
      <c r="FX36" s="250"/>
      <c r="FY36" s="250"/>
      <c r="FZ36" s="250"/>
      <c r="GA36" s="250"/>
      <c r="GB36" s="250"/>
      <c r="GC36" s="250"/>
      <c r="GD36" s="250"/>
      <c r="GE36" s="250"/>
      <c r="GF36" s="250"/>
      <c r="GG36" s="250"/>
      <c r="GH36" s="250"/>
      <c r="GI36" s="250"/>
      <c r="GJ36" s="250"/>
      <c r="GK36" s="250"/>
      <c r="GL36" s="250"/>
      <c r="GM36" s="250"/>
      <c r="GN36" s="250"/>
      <c r="GO36" s="250"/>
      <c r="GP36" s="250"/>
      <c r="GQ36" s="250"/>
      <c r="GR36" s="250"/>
      <c r="GS36" s="250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  <c r="HO36" s="250"/>
      <c r="HP36" s="250"/>
      <c r="HQ36" s="250"/>
      <c r="HR36" s="250"/>
      <c r="HS36" s="250"/>
      <c r="HT36" s="250"/>
      <c r="HU36" s="250"/>
      <c r="HV36" s="250"/>
      <c r="HW36" s="250"/>
      <c r="HX36" s="250"/>
      <c r="HY36" s="250"/>
      <c r="HZ36" s="250"/>
      <c r="IA36" s="250"/>
      <c r="IB36" s="250"/>
      <c r="IC36" s="250"/>
      <c r="ID36" s="250"/>
      <c r="IE36" s="250"/>
      <c r="IF36" s="250"/>
      <c r="IG36" s="250"/>
      <c r="IH36" s="250"/>
      <c r="II36" s="250"/>
      <c r="IJ36" s="250"/>
      <c r="IK36" s="250"/>
      <c r="IL36" s="250"/>
      <c r="IM36" s="250"/>
      <c r="IN36" s="250"/>
      <c r="IO36" s="259"/>
      <c r="IP36" s="259"/>
      <c r="IQ36" s="259"/>
      <c r="IR36" s="251"/>
      <c r="IS36" s="251"/>
      <c r="IT36" s="251"/>
      <c r="IU36" s="251"/>
      <c r="IV36" s="251"/>
    </row>
    <row r="37" spans="1:3" ht="19.5" customHeight="1">
      <c r="A37" s="53" t="s">
        <v>1262</v>
      </c>
      <c r="B37" s="257">
        <v>25655</v>
      </c>
      <c r="C37" s="258"/>
    </row>
    <row r="38" spans="1:3" ht="19.5" customHeight="1">
      <c r="A38" s="53" t="s">
        <v>1263</v>
      </c>
      <c r="B38" s="257">
        <v>20253</v>
      </c>
      <c r="C38" s="258"/>
    </row>
    <row r="39" spans="1:3" ht="19.5" customHeight="1">
      <c r="A39" s="53" t="s">
        <v>1264</v>
      </c>
      <c r="B39" s="257">
        <v>8215</v>
      </c>
      <c r="C39" s="258"/>
    </row>
    <row r="40" spans="1:256" s="57" customFormat="1" ht="19.5" customHeight="1">
      <c r="A40" s="50" t="s">
        <v>1265</v>
      </c>
      <c r="B40" s="255">
        <f>SUM(B41:B42)</f>
        <v>6770</v>
      </c>
      <c r="C40" s="256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50"/>
      <c r="FH40" s="250"/>
      <c r="FI40" s="250"/>
      <c r="FJ40" s="250"/>
      <c r="FK40" s="250"/>
      <c r="FL40" s="250"/>
      <c r="FM40" s="250"/>
      <c r="FN40" s="250"/>
      <c r="FO40" s="250"/>
      <c r="FP40" s="250"/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  <c r="HO40" s="250"/>
      <c r="HP40" s="250"/>
      <c r="HQ40" s="250"/>
      <c r="HR40" s="250"/>
      <c r="HS40" s="250"/>
      <c r="HT40" s="250"/>
      <c r="HU40" s="250"/>
      <c r="HV40" s="250"/>
      <c r="HW40" s="250"/>
      <c r="HX40" s="250"/>
      <c r="HY40" s="250"/>
      <c r="HZ40" s="250"/>
      <c r="IA40" s="250"/>
      <c r="IB40" s="250"/>
      <c r="IC40" s="250"/>
      <c r="ID40" s="250"/>
      <c r="IE40" s="250"/>
      <c r="IF40" s="250"/>
      <c r="IG40" s="250"/>
      <c r="IH40" s="250"/>
      <c r="II40" s="250"/>
      <c r="IJ40" s="250"/>
      <c r="IK40" s="250"/>
      <c r="IL40" s="250"/>
      <c r="IM40" s="250"/>
      <c r="IN40" s="250"/>
      <c r="IO40" s="259"/>
      <c r="IP40" s="259"/>
      <c r="IQ40" s="259"/>
      <c r="IR40" s="251"/>
      <c r="IS40" s="251"/>
      <c r="IT40" s="251"/>
      <c r="IU40" s="251"/>
      <c r="IV40" s="251"/>
    </row>
    <row r="41" spans="1:3" ht="19.5" customHeight="1">
      <c r="A41" s="53" t="s">
        <v>1266</v>
      </c>
      <c r="B41" s="257">
        <v>1534</v>
      </c>
      <c r="C41" s="258"/>
    </row>
    <row r="42" spans="1:3" ht="18" customHeight="1">
      <c r="A42" s="53" t="s">
        <v>1267</v>
      </c>
      <c r="B42" s="257">
        <v>5236</v>
      </c>
      <c r="C42" s="258"/>
    </row>
    <row r="43" spans="1:256" s="57" customFormat="1" ht="19.5" customHeight="1">
      <c r="A43" s="50" t="s">
        <v>1268</v>
      </c>
      <c r="B43" s="255">
        <f>SUM(B44:B46)</f>
        <v>645</v>
      </c>
      <c r="C43" s="256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0"/>
      <c r="DG43" s="250"/>
      <c r="DH43" s="250"/>
      <c r="DI43" s="250"/>
      <c r="DJ43" s="250"/>
      <c r="DK43" s="250"/>
      <c r="DL43" s="250"/>
      <c r="DM43" s="250"/>
      <c r="DN43" s="250"/>
      <c r="DO43" s="250"/>
      <c r="DP43" s="250"/>
      <c r="DQ43" s="250"/>
      <c r="DR43" s="250"/>
      <c r="DS43" s="250"/>
      <c r="DT43" s="250"/>
      <c r="DU43" s="250"/>
      <c r="DV43" s="250"/>
      <c r="DW43" s="250"/>
      <c r="DX43" s="250"/>
      <c r="DY43" s="250"/>
      <c r="DZ43" s="250"/>
      <c r="EA43" s="250"/>
      <c r="EB43" s="250"/>
      <c r="EC43" s="250"/>
      <c r="ED43" s="250"/>
      <c r="EE43" s="250"/>
      <c r="EF43" s="250"/>
      <c r="EG43" s="250"/>
      <c r="EH43" s="250"/>
      <c r="EI43" s="250"/>
      <c r="EJ43" s="250"/>
      <c r="EK43" s="250"/>
      <c r="EL43" s="250"/>
      <c r="EM43" s="250"/>
      <c r="EN43" s="250"/>
      <c r="EO43" s="250"/>
      <c r="EP43" s="250"/>
      <c r="EQ43" s="250"/>
      <c r="ER43" s="250"/>
      <c r="ES43" s="250"/>
      <c r="ET43" s="250"/>
      <c r="EU43" s="250"/>
      <c r="EV43" s="250"/>
      <c r="EW43" s="250"/>
      <c r="EX43" s="250"/>
      <c r="EY43" s="250"/>
      <c r="EZ43" s="250"/>
      <c r="FA43" s="250"/>
      <c r="FB43" s="250"/>
      <c r="FC43" s="250"/>
      <c r="FD43" s="250"/>
      <c r="FE43" s="250"/>
      <c r="FF43" s="250"/>
      <c r="FG43" s="250"/>
      <c r="FH43" s="250"/>
      <c r="FI43" s="250"/>
      <c r="FJ43" s="250"/>
      <c r="FK43" s="250"/>
      <c r="FL43" s="250"/>
      <c r="FM43" s="250"/>
      <c r="FN43" s="250"/>
      <c r="FO43" s="250"/>
      <c r="FP43" s="250"/>
      <c r="FQ43" s="250"/>
      <c r="FR43" s="250"/>
      <c r="FS43" s="250"/>
      <c r="FT43" s="250"/>
      <c r="FU43" s="250"/>
      <c r="FV43" s="250"/>
      <c r="FW43" s="250"/>
      <c r="FX43" s="250"/>
      <c r="FY43" s="250"/>
      <c r="FZ43" s="250"/>
      <c r="GA43" s="250"/>
      <c r="GB43" s="250"/>
      <c r="GC43" s="250"/>
      <c r="GD43" s="250"/>
      <c r="GE43" s="250"/>
      <c r="GF43" s="250"/>
      <c r="GG43" s="250"/>
      <c r="GH43" s="250"/>
      <c r="GI43" s="250"/>
      <c r="GJ43" s="250"/>
      <c r="GK43" s="250"/>
      <c r="GL43" s="250"/>
      <c r="GM43" s="250"/>
      <c r="GN43" s="250"/>
      <c r="GO43" s="250"/>
      <c r="GP43" s="250"/>
      <c r="GQ43" s="250"/>
      <c r="GR43" s="250"/>
      <c r="GS43" s="250"/>
      <c r="GT43" s="250"/>
      <c r="GU43" s="250"/>
      <c r="GV43" s="250"/>
      <c r="GW43" s="250"/>
      <c r="GX43" s="250"/>
      <c r="GY43" s="250"/>
      <c r="GZ43" s="250"/>
      <c r="HA43" s="250"/>
      <c r="HB43" s="250"/>
      <c r="HC43" s="250"/>
      <c r="HD43" s="250"/>
      <c r="HE43" s="250"/>
      <c r="HF43" s="250"/>
      <c r="HG43" s="250"/>
      <c r="HH43" s="250"/>
      <c r="HI43" s="250"/>
      <c r="HJ43" s="250"/>
      <c r="HK43" s="250"/>
      <c r="HL43" s="250"/>
      <c r="HM43" s="250"/>
      <c r="HN43" s="250"/>
      <c r="HO43" s="250"/>
      <c r="HP43" s="250"/>
      <c r="HQ43" s="250"/>
      <c r="HR43" s="250"/>
      <c r="HS43" s="250"/>
      <c r="HT43" s="250"/>
      <c r="HU43" s="250"/>
      <c r="HV43" s="250"/>
      <c r="HW43" s="250"/>
      <c r="HX43" s="250"/>
      <c r="HY43" s="250"/>
      <c r="HZ43" s="250"/>
      <c r="IA43" s="250"/>
      <c r="IB43" s="250"/>
      <c r="IC43" s="250"/>
      <c r="ID43" s="250"/>
      <c r="IE43" s="250"/>
      <c r="IF43" s="250"/>
      <c r="IG43" s="250"/>
      <c r="IH43" s="250"/>
      <c r="II43" s="250"/>
      <c r="IJ43" s="250"/>
      <c r="IK43" s="250"/>
      <c r="IL43" s="250"/>
      <c r="IM43" s="250"/>
      <c r="IN43" s="250"/>
      <c r="IO43" s="259"/>
      <c r="IP43" s="259"/>
      <c r="IQ43" s="259"/>
      <c r="IR43" s="251"/>
      <c r="IS43" s="251"/>
      <c r="IT43" s="251"/>
      <c r="IU43" s="251"/>
      <c r="IV43" s="251"/>
    </row>
    <row r="44" spans="1:3" ht="19.5" customHeight="1">
      <c r="A44" s="53" t="s">
        <v>1269</v>
      </c>
      <c r="B44" s="257">
        <v>210</v>
      </c>
      <c r="C44" s="258"/>
    </row>
    <row r="45" spans="1:3" ht="19.5" customHeight="1">
      <c r="A45" s="53" t="s">
        <v>1270</v>
      </c>
      <c r="B45" s="257">
        <v>73</v>
      </c>
      <c r="C45" s="258"/>
    </row>
    <row r="46" spans="1:3" ht="19.5" customHeight="1">
      <c r="A46" s="53" t="s">
        <v>1271</v>
      </c>
      <c r="B46" s="257">
        <v>362</v>
      </c>
      <c r="C46" s="258"/>
    </row>
    <row r="47" spans="1:3" ht="19.5" customHeight="1">
      <c r="A47" s="50" t="s">
        <v>1272</v>
      </c>
      <c r="B47" s="257"/>
      <c r="C47" s="258"/>
    </row>
    <row r="48" spans="1:3" ht="19.5" customHeight="1">
      <c r="A48" s="53" t="s">
        <v>1273</v>
      </c>
      <c r="B48" s="257"/>
      <c r="C48" s="258"/>
    </row>
    <row r="49" spans="1:3" ht="19.5" customHeight="1">
      <c r="A49" s="53" t="s">
        <v>1274</v>
      </c>
      <c r="B49" s="257"/>
      <c r="C49" s="258"/>
    </row>
    <row r="50" spans="1:256" s="57" customFormat="1" ht="19.5" customHeight="1">
      <c r="A50" s="50" t="s">
        <v>1275</v>
      </c>
      <c r="B50" s="255">
        <f>SUM(B51:B55)</f>
        <v>29392</v>
      </c>
      <c r="C50" s="256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0"/>
      <c r="DF50" s="250"/>
      <c r="DG50" s="250"/>
      <c r="DH50" s="250"/>
      <c r="DI50" s="250"/>
      <c r="DJ50" s="250"/>
      <c r="DK50" s="250"/>
      <c r="DL50" s="250"/>
      <c r="DM50" s="250"/>
      <c r="DN50" s="250"/>
      <c r="DO50" s="250"/>
      <c r="DP50" s="250"/>
      <c r="DQ50" s="250"/>
      <c r="DR50" s="250"/>
      <c r="DS50" s="250"/>
      <c r="DT50" s="250"/>
      <c r="DU50" s="250"/>
      <c r="DV50" s="250"/>
      <c r="DW50" s="250"/>
      <c r="DX50" s="250"/>
      <c r="DY50" s="250"/>
      <c r="DZ50" s="250"/>
      <c r="EA50" s="250"/>
      <c r="EB50" s="250"/>
      <c r="EC50" s="250"/>
      <c r="ED50" s="250"/>
      <c r="EE50" s="250"/>
      <c r="EF50" s="250"/>
      <c r="EG50" s="250"/>
      <c r="EH50" s="250"/>
      <c r="EI50" s="250"/>
      <c r="EJ50" s="250"/>
      <c r="EK50" s="250"/>
      <c r="EL50" s="250"/>
      <c r="EM50" s="250"/>
      <c r="EN50" s="250"/>
      <c r="EO50" s="250"/>
      <c r="EP50" s="250"/>
      <c r="EQ50" s="250"/>
      <c r="ER50" s="250"/>
      <c r="ES50" s="250"/>
      <c r="ET50" s="250"/>
      <c r="EU50" s="250"/>
      <c r="EV50" s="250"/>
      <c r="EW50" s="250"/>
      <c r="EX50" s="250"/>
      <c r="EY50" s="250"/>
      <c r="EZ50" s="250"/>
      <c r="FA50" s="250"/>
      <c r="FB50" s="250"/>
      <c r="FC50" s="250"/>
      <c r="FD50" s="250"/>
      <c r="FE50" s="250"/>
      <c r="FF50" s="250"/>
      <c r="FG50" s="250"/>
      <c r="FH50" s="250"/>
      <c r="FI50" s="250"/>
      <c r="FJ50" s="250"/>
      <c r="FK50" s="250"/>
      <c r="FL50" s="250"/>
      <c r="FM50" s="250"/>
      <c r="FN50" s="250"/>
      <c r="FO50" s="250"/>
      <c r="FP50" s="250"/>
      <c r="FQ50" s="250"/>
      <c r="FR50" s="250"/>
      <c r="FS50" s="250"/>
      <c r="FT50" s="250"/>
      <c r="FU50" s="250"/>
      <c r="FV50" s="250"/>
      <c r="FW50" s="250"/>
      <c r="FX50" s="250"/>
      <c r="FY50" s="250"/>
      <c r="FZ50" s="250"/>
      <c r="GA50" s="250"/>
      <c r="GB50" s="250"/>
      <c r="GC50" s="250"/>
      <c r="GD50" s="250"/>
      <c r="GE50" s="250"/>
      <c r="GF50" s="250"/>
      <c r="GG50" s="250"/>
      <c r="GH50" s="250"/>
      <c r="GI50" s="250"/>
      <c r="GJ50" s="250"/>
      <c r="GK50" s="250"/>
      <c r="GL50" s="250"/>
      <c r="GM50" s="250"/>
      <c r="GN50" s="250"/>
      <c r="GO50" s="250"/>
      <c r="GP50" s="250"/>
      <c r="GQ50" s="250"/>
      <c r="GR50" s="250"/>
      <c r="GS50" s="250"/>
      <c r="GT50" s="250"/>
      <c r="GU50" s="250"/>
      <c r="GV50" s="250"/>
      <c r="GW50" s="250"/>
      <c r="GX50" s="250"/>
      <c r="GY50" s="250"/>
      <c r="GZ50" s="250"/>
      <c r="HA50" s="250"/>
      <c r="HB50" s="250"/>
      <c r="HC50" s="250"/>
      <c r="HD50" s="250"/>
      <c r="HE50" s="250"/>
      <c r="HF50" s="250"/>
      <c r="HG50" s="250"/>
      <c r="HH50" s="250"/>
      <c r="HI50" s="250"/>
      <c r="HJ50" s="250"/>
      <c r="HK50" s="250"/>
      <c r="HL50" s="250"/>
      <c r="HM50" s="250"/>
      <c r="HN50" s="250"/>
      <c r="HO50" s="250"/>
      <c r="HP50" s="250"/>
      <c r="HQ50" s="250"/>
      <c r="HR50" s="250"/>
      <c r="HS50" s="250"/>
      <c r="HT50" s="250"/>
      <c r="HU50" s="250"/>
      <c r="HV50" s="250"/>
      <c r="HW50" s="250"/>
      <c r="HX50" s="250"/>
      <c r="HY50" s="250"/>
      <c r="HZ50" s="250"/>
      <c r="IA50" s="250"/>
      <c r="IB50" s="250"/>
      <c r="IC50" s="250"/>
      <c r="ID50" s="250"/>
      <c r="IE50" s="250"/>
      <c r="IF50" s="250"/>
      <c r="IG50" s="250"/>
      <c r="IH50" s="250"/>
      <c r="II50" s="250"/>
      <c r="IJ50" s="250"/>
      <c r="IK50" s="250"/>
      <c r="IL50" s="250"/>
      <c r="IM50" s="250"/>
      <c r="IN50" s="250"/>
      <c r="IO50" s="259"/>
      <c r="IP50" s="259"/>
      <c r="IQ50" s="259"/>
      <c r="IR50" s="251"/>
      <c r="IS50" s="251"/>
      <c r="IT50" s="251"/>
      <c r="IU50" s="251"/>
      <c r="IV50" s="251"/>
    </row>
    <row r="51" spans="1:3" ht="19.5" customHeight="1">
      <c r="A51" s="53" t="s">
        <v>1276</v>
      </c>
      <c r="B51" s="257">
        <v>12565</v>
      </c>
      <c r="C51" s="258"/>
    </row>
    <row r="52" spans="1:3" ht="19.5" customHeight="1">
      <c r="A52" s="53" t="s">
        <v>1277</v>
      </c>
      <c r="B52" s="257">
        <v>526</v>
      </c>
      <c r="C52" s="258"/>
    </row>
    <row r="53" spans="1:3" ht="19.5" customHeight="1">
      <c r="A53" s="53" t="s">
        <v>1278</v>
      </c>
      <c r="B53" s="257">
        <v>2826</v>
      </c>
      <c r="C53" s="258"/>
    </row>
    <row r="54" spans="1:3" ht="19.5" customHeight="1">
      <c r="A54" s="53" t="s">
        <v>1279</v>
      </c>
      <c r="B54" s="257"/>
      <c r="C54" s="258"/>
    </row>
    <row r="55" spans="1:3" ht="19.5" customHeight="1">
      <c r="A55" s="53" t="s">
        <v>1280</v>
      </c>
      <c r="B55" s="257">
        <v>13475</v>
      </c>
      <c r="C55" s="258"/>
    </row>
    <row r="56" spans="1:256" s="57" customFormat="1" ht="19.5" customHeight="1">
      <c r="A56" s="50" t="s">
        <v>1281</v>
      </c>
      <c r="B56" s="255">
        <f>SUM(B57:B59)</f>
        <v>4684</v>
      </c>
      <c r="C56" s="256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0"/>
      <c r="CI56" s="250"/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0"/>
      <c r="CU56" s="250"/>
      <c r="CV56" s="250"/>
      <c r="CW56" s="250"/>
      <c r="CX56" s="250"/>
      <c r="CY56" s="250"/>
      <c r="CZ56" s="250"/>
      <c r="DA56" s="250"/>
      <c r="DB56" s="250"/>
      <c r="DC56" s="250"/>
      <c r="DD56" s="250"/>
      <c r="DE56" s="250"/>
      <c r="DF56" s="250"/>
      <c r="DG56" s="250"/>
      <c r="DH56" s="250"/>
      <c r="DI56" s="250"/>
      <c r="DJ56" s="250"/>
      <c r="DK56" s="250"/>
      <c r="DL56" s="250"/>
      <c r="DM56" s="250"/>
      <c r="DN56" s="250"/>
      <c r="DO56" s="250"/>
      <c r="DP56" s="250"/>
      <c r="DQ56" s="250"/>
      <c r="DR56" s="250"/>
      <c r="DS56" s="250"/>
      <c r="DT56" s="250"/>
      <c r="DU56" s="250"/>
      <c r="DV56" s="250"/>
      <c r="DW56" s="250"/>
      <c r="DX56" s="250"/>
      <c r="DY56" s="250"/>
      <c r="DZ56" s="250"/>
      <c r="EA56" s="250"/>
      <c r="EB56" s="250"/>
      <c r="EC56" s="250"/>
      <c r="ED56" s="250"/>
      <c r="EE56" s="250"/>
      <c r="EF56" s="250"/>
      <c r="EG56" s="250"/>
      <c r="EH56" s="250"/>
      <c r="EI56" s="250"/>
      <c r="EJ56" s="250"/>
      <c r="EK56" s="250"/>
      <c r="EL56" s="250"/>
      <c r="EM56" s="250"/>
      <c r="EN56" s="250"/>
      <c r="EO56" s="250"/>
      <c r="EP56" s="250"/>
      <c r="EQ56" s="250"/>
      <c r="ER56" s="250"/>
      <c r="ES56" s="250"/>
      <c r="ET56" s="250"/>
      <c r="EU56" s="250"/>
      <c r="EV56" s="250"/>
      <c r="EW56" s="250"/>
      <c r="EX56" s="250"/>
      <c r="EY56" s="250"/>
      <c r="EZ56" s="250"/>
      <c r="FA56" s="250"/>
      <c r="FB56" s="250"/>
      <c r="FC56" s="250"/>
      <c r="FD56" s="250"/>
      <c r="FE56" s="250"/>
      <c r="FF56" s="250"/>
      <c r="FG56" s="250"/>
      <c r="FH56" s="250"/>
      <c r="FI56" s="250"/>
      <c r="FJ56" s="250"/>
      <c r="FK56" s="250"/>
      <c r="FL56" s="250"/>
      <c r="FM56" s="250"/>
      <c r="FN56" s="250"/>
      <c r="FO56" s="250"/>
      <c r="FP56" s="250"/>
      <c r="FQ56" s="250"/>
      <c r="FR56" s="250"/>
      <c r="FS56" s="250"/>
      <c r="FT56" s="250"/>
      <c r="FU56" s="250"/>
      <c r="FV56" s="250"/>
      <c r="FW56" s="250"/>
      <c r="FX56" s="250"/>
      <c r="FY56" s="250"/>
      <c r="FZ56" s="250"/>
      <c r="GA56" s="250"/>
      <c r="GB56" s="250"/>
      <c r="GC56" s="250"/>
      <c r="GD56" s="250"/>
      <c r="GE56" s="250"/>
      <c r="GF56" s="250"/>
      <c r="GG56" s="250"/>
      <c r="GH56" s="250"/>
      <c r="GI56" s="250"/>
      <c r="GJ56" s="250"/>
      <c r="GK56" s="250"/>
      <c r="GL56" s="250"/>
      <c r="GM56" s="250"/>
      <c r="GN56" s="250"/>
      <c r="GO56" s="250"/>
      <c r="GP56" s="250"/>
      <c r="GQ56" s="250"/>
      <c r="GR56" s="250"/>
      <c r="GS56" s="250"/>
      <c r="GT56" s="250"/>
      <c r="GU56" s="250"/>
      <c r="GV56" s="250"/>
      <c r="GW56" s="250"/>
      <c r="GX56" s="250"/>
      <c r="GY56" s="250"/>
      <c r="GZ56" s="250"/>
      <c r="HA56" s="250"/>
      <c r="HB56" s="250"/>
      <c r="HC56" s="250"/>
      <c r="HD56" s="250"/>
      <c r="HE56" s="250"/>
      <c r="HF56" s="250"/>
      <c r="HG56" s="250"/>
      <c r="HH56" s="250"/>
      <c r="HI56" s="250"/>
      <c r="HJ56" s="250"/>
      <c r="HK56" s="250"/>
      <c r="HL56" s="250"/>
      <c r="HM56" s="250"/>
      <c r="HN56" s="250"/>
      <c r="HO56" s="250"/>
      <c r="HP56" s="250"/>
      <c r="HQ56" s="250"/>
      <c r="HR56" s="250"/>
      <c r="HS56" s="250"/>
      <c r="HT56" s="250"/>
      <c r="HU56" s="250"/>
      <c r="HV56" s="250"/>
      <c r="HW56" s="250"/>
      <c r="HX56" s="250"/>
      <c r="HY56" s="250"/>
      <c r="HZ56" s="250"/>
      <c r="IA56" s="250"/>
      <c r="IB56" s="250"/>
      <c r="IC56" s="250"/>
      <c r="ID56" s="250"/>
      <c r="IE56" s="250"/>
      <c r="IF56" s="250"/>
      <c r="IG56" s="250"/>
      <c r="IH56" s="250"/>
      <c r="II56" s="250"/>
      <c r="IJ56" s="250"/>
      <c r="IK56" s="250"/>
      <c r="IL56" s="250"/>
      <c r="IM56" s="250"/>
      <c r="IN56" s="250"/>
      <c r="IO56" s="259"/>
      <c r="IP56" s="259"/>
      <c r="IQ56" s="259"/>
      <c r="IR56" s="251"/>
      <c r="IS56" s="251"/>
      <c r="IT56" s="251"/>
      <c r="IU56" s="251"/>
      <c r="IV56" s="251"/>
    </row>
    <row r="57" spans="1:3" ht="19.5" customHeight="1">
      <c r="A57" s="53" t="s">
        <v>1282</v>
      </c>
      <c r="B57" s="257">
        <v>4684</v>
      </c>
      <c r="C57" s="258"/>
    </row>
    <row r="58" spans="1:3" ht="19.5" customHeight="1">
      <c r="A58" s="53" t="s">
        <v>411</v>
      </c>
      <c r="B58" s="257"/>
      <c r="C58" s="258"/>
    </row>
    <row r="59" spans="1:3" ht="19.5" customHeight="1">
      <c r="A59" s="53" t="s">
        <v>1283</v>
      </c>
      <c r="B59" s="257"/>
      <c r="C59" s="258"/>
    </row>
    <row r="60" spans="1:256" s="57" customFormat="1" ht="19.5" customHeight="1">
      <c r="A60" s="50" t="s">
        <v>1284</v>
      </c>
      <c r="B60" s="255">
        <f>SUM(B61:B64)</f>
        <v>6484</v>
      </c>
      <c r="C60" s="256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0"/>
      <c r="CU60" s="250"/>
      <c r="CV60" s="250"/>
      <c r="CW60" s="250"/>
      <c r="CX60" s="250"/>
      <c r="CY60" s="250"/>
      <c r="CZ60" s="250"/>
      <c r="DA60" s="250"/>
      <c r="DB60" s="250"/>
      <c r="DC60" s="250"/>
      <c r="DD60" s="250"/>
      <c r="DE60" s="250"/>
      <c r="DF60" s="250"/>
      <c r="DG60" s="250"/>
      <c r="DH60" s="250"/>
      <c r="DI60" s="250"/>
      <c r="DJ60" s="250"/>
      <c r="DK60" s="250"/>
      <c r="DL60" s="250"/>
      <c r="DM60" s="250"/>
      <c r="DN60" s="250"/>
      <c r="DO60" s="250"/>
      <c r="DP60" s="250"/>
      <c r="DQ60" s="250"/>
      <c r="DR60" s="250"/>
      <c r="DS60" s="250"/>
      <c r="DT60" s="250"/>
      <c r="DU60" s="250"/>
      <c r="DV60" s="250"/>
      <c r="DW60" s="250"/>
      <c r="DX60" s="250"/>
      <c r="DY60" s="250"/>
      <c r="DZ60" s="250"/>
      <c r="EA60" s="250"/>
      <c r="EB60" s="250"/>
      <c r="EC60" s="250"/>
      <c r="ED60" s="250"/>
      <c r="EE60" s="250"/>
      <c r="EF60" s="250"/>
      <c r="EG60" s="250"/>
      <c r="EH60" s="250"/>
      <c r="EI60" s="250"/>
      <c r="EJ60" s="250"/>
      <c r="EK60" s="250"/>
      <c r="EL60" s="250"/>
      <c r="EM60" s="250"/>
      <c r="EN60" s="250"/>
      <c r="EO60" s="250"/>
      <c r="EP60" s="250"/>
      <c r="EQ60" s="250"/>
      <c r="ER60" s="250"/>
      <c r="ES60" s="250"/>
      <c r="ET60" s="250"/>
      <c r="EU60" s="250"/>
      <c r="EV60" s="250"/>
      <c r="EW60" s="250"/>
      <c r="EX60" s="250"/>
      <c r="EY60" s="250"/>
      <c r="EZ60" s="250"/>
      <c r="FA60" s="250"/>
      <c r="FB60" s="250"/>
      <c r="FC60" s="250"/>
      <c r="FD60" s="250"/>
      <c r="FE60" s="250"/>
      <c r="FF60" s="250"/>
      <c r="FG60" s="250"/>
      <c r="FH60" s="250"/>
      <c r="FI60" s="250"/>
      <c r="FJ60" s="250"/>
      <c r="FK60" s="250"/>
      <c r="FL60" s="250"/>
      <c r="FM60" s="250"/>
      <c r="FN60" s="250"/>
      <c r="FO60" s="250"/>
      <c r="FP60" s="250"/>
      <c r="FQ60" s="250"/>
      <c r="FR60" s="250"/>
      <c r="FS60" s="250"/>
      <c r="FT60" s="250"/>
      <c r="FU60" s="250"/>
      <c r="FV60" s="250"/>
      <c r="FW60" s="250"/>
      <c r="FX60" s="250"/>
      <c r="FY60" s="250"/>
      <c r="FZ60" s="250"/>
      <c r="GA60" s="250"/>
      <c r="GB60" s="250"/>
      <c r="GC60" s="250"/>
      <c r="GD60" s="250"/>
      <c r="GE60" s="250"/>
      <c r="GF60" s="250"/>
      <c r="GG60" s="250"/>
      <c r="GH60" s="250"/>
      <c r="GI60" s="250"/>
      <c r="GJ60" s="250"/>
      <c r="GK60" s="250"/>
      <c r="GL60" s="250"/>
      <c r="GM60" s="250"/>
      <c r="GN60" s="250"/>
      <c r="GO60" s="250"/>
      <c r="GP60" s="250"/>
      <c r="GQ60" s="250"/>
      <c r="GR60" s="250"/>
      <c r="GS60" s="250"/>
      <c r="GT60" s="250"/>
      <c r="GU60" s="250"/>
      <c r="GV60" s="250"/>
      <c r="GW60" s="250"/>
      <c r="GX60" s="250"/>
      <c r="GY60" s="250"/>
      <c r="GZ60" s="250"/>
      <c r="HA60" s="250"/>
      <c r="HB60" s="250"/>
      <c r="HC60" s="250"/>
      <c r="HD60" s="250"/>
      <c r="HE60" s="250"/>
      <c r="HF60" s="250"/>
      <c r="HG60" s="250"/>
      <c r="HH60" s="250"/>
      <c r="HI60" s="250"/>
      <c r="HJ60" s="250"/>
      <c r="HK60" s="250"/>
      <c r="HL60" s="250"/>
      <c r="HM60" s="250"/>
      <c r="HN60" s="250"/>
      <c r="HO60" s="250"/>
      <c r="HP60" s="250"/>
      <c r="HQ60" s="250"/>
      <c r="HR60" s="250"/>
      <c r="HS60" s="250"/>
      <c r="HT60" s="250"/>
      <c r="HU60" s="250"/>
      <c r="HV60" s="250"/>
      <c r="HW60" s="250"/>
      <c r="HX60" s="250"/>
      <c r="HY60" s="250"/>
      <c r="HZ60" s="250"/>
      <c r="IA60" s="250"/>
      <c r="IB60" s="250"/>
      <c r="IC60" s="250"/>
      <c r="ID60" s="250"/>
      <c r="IE60" s="250"/>
      <c r="IF60" s="250"/>
      <c r="IG60" s="250"/>
      <c r="IH60" s="250"/>
      <c r="II60" s="250"/>
      <c r="IJ60" s="250"/>
      <c r="IK60" s="250"/>
      <c r="IL60" s="250"/>
      <c r="IM60" s="250"/>
      <c r="IN60" s="250"/>
      <c r="IO60" s="259"/>
      <c r="IP60" s="259"/>
      <c r="IQ60" s="259"/>
      <c r="IR60" s="251"/>
      <c r="IS60" s="251"/>
      <c r="IT60" s="251"/>
      <c r="IU60" s="251"/>
      <c r="IV60" s="251"/>
    </row>
    <row r="61" spans="1:3" ht="19.5" customHeight="1">
      <c r="A61" s="53" t="s">
        <v>1285</v>
      </c>
      <c r="B61" s="257">
        <v>6438</v>
      </c>
      <c r="C61" s="258"/>
    </row>
    <row r="62" spans="1:3" ht="19.5" customHeight="1">
      <c r="A62" s="53" t="s">
        <v>1286</v>
      </c>
      <c r="B62" s="257"/>
      <c r="C62" s="258"/>
    </row>
    <row r="63" spans="1:3" ht="19.5" customHeight="1">
      <c r="A63" s="53" t="s">
        <v>1287</v>
      </c>
      <c r="B63" s="257">
        <v>46</v>
      </c>
      <c r="C63" s="258"/>
    </row>
    <row r="64" spans="1:3" ht="19.5" customHeight="1">
      <c r="A64" s="53" t="s">
        <v>1288</v>
      </c>
      <c r="B64" s="257"/>
      <c r="C64" s="258"/>
    </row>
    <row r="65" spans="1:3" ht="19.5" customHeight="1">
      <c r="A65" s="50" t="s">
        <v>1289</v>
      </c>
      <c r="B65" s="257"/>
      <c r="C65" s="258"/>
    </row>
    <row r="66" spans="1:3" ht="19.5" customHeight="1">
      <c r="A66" s="53" t="s">
        <v>1036</v>
      </c>
      <c r="B66" s="257"/>
      <c r="C66" s="258"/>
    </row>
    <row r="67" spans="1:3" ht="19.5" customHeight="1">
      <c r="A67" s="53" t="s">
        <v>1290</v>
      </c>
      <c r="B67" s="257"/>
      <c r="C67" s="258"/>
    </row>
    <row r="68" spans="1:3" ht="19.5" customHeight="1">
      <c r="A68" s="50" t="s">
        <v>1291</v>
      </c>
      <c r="B68" s="257"/>
      <c r="C68" s="258"/>
    </row>
    <row r="69" spans="1:3" ht="19.5" customHeight="1">
      <c r="A69" s="53" t="s">
        <v>1292</v>
      </c>
      <c r="B69" s="257"/>
      <c r="C69" s="258"/>
    </row>
    <row r="70" spans="1:3" ht="19.5" customHeight="1">
      <c r="A70" s="53" t="s">
        <v>1293</v>
      </c>
      <c r="B70" s="257"/>
      <c r="C70" s="258"/>
    </row>
    <row r="71" spans="1:3" ht="19.5" customHeight="1">
      <c r="A71" s="53" t="s">
        <v>1294</v>
      </c>
      <c r="B71" s="257"/>
      <c r="C71" s="258"/>
    </row>
    <row r="72" spans="1:3" ht="19.5" customHeight="1">
      <c r="A72" s="53" t="s">
        <v>1040</v>
      </c>
      <c r="B72" s="257"/>
      <c r="C72" s="258"/>
    </row>
    <row r="73" spans="1:254" s="57" customFormat="1" ht="19.5" customHeight="1">
      <c r="A73" s="90" t="s">
        <v>1295</v>
      </c>
      <c r="B73" s="255">
        <f>B68+B65+B60+B56+B50+B43+B40+B36+B29+B21+B10+B5</f>
        <v>225736</v>
      </c>
      <c r="C73" s="256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0"/>
      <c r="AW73" s="250"/>
      <c r="AX73" s="250"/>
      <c r="AY73" s="250"/>
      <c r="AZ73" s="250"/>
      <c r="BA73" s="250"/>
      <c r="BB73" s="250"/>
      <c r="BC73" s="250"/>
      <c r="BD73" s="250"/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0"/>
      <c r="CU73" s="250"/>
      <c r="CV73" s="250"/>
      <c r="CW73" s="250"/>
      <c r="CX73" s="250"/>
      <c r="CY73" s="250"/>
      <c r="CZ73" s="250"/>
      <c r="DA73" s="250"/>
      <c r="DB73" s="250"/>
      <c r="DC73" s="250"/>
      <c r="DD73" s="250"/>
      <c r="DE73" s="250"/>
      <c r="DF73" s="250"/>
      <c r="DG73" s="250"/>
      <c r="DH73" s="250"/>
      <c r="DI73" s="250"/>
      <c r="DJ73" s="250"/>
      <c r="DK73" s="250"/>
      <c r="DL73" s="250"/>
      <c r="DM73" s="250"/>
      <c r="DN73" s="250"/>
      <c r="DO73" s="250"/>
      <c r="DP73" s="250"/>
      <c r="DQ73" s="250"/>
      <c r="DR73" s="250"/>
      <c r="DS73" s="250"/>
      <c r="DT73" s="250"/>
      <c r="DU73" s="250"/>
      <c r="DV73" s="250"/>
      <c r="DW73" s="250"/>
      <c r="DX73" s="250"/>
      <c r="DY73" s="250"/>
      <c r="DZ73" s="250"/>
      <c r="EA73" s="250"/>
      <c r="EB73" s="250"/>
      <c r="EC73" s="250"/>
      <c r="ED73" s="250"/>
      <c r="EE73" s="250"/>
      <c r="EF73" s="250"/>
      <c r="EG73" s="250"/>
      <c r="EH73" s="250"/>
      <c r="EI73" s="250"/>
      <c r="EJ73" s="250"/>
      <c r="EK73" s="250"/>
      <c r="EL73" s="250"/>
      <c r="EM73" s="250"/>
      <c r="EN73" s="250"/>
      <c r="EO73" s="250"/>
      <c r="EP73" s="250"/>
      <c r="EQ73" s="250"/>
      <c r="ER73" s="250"/>
      <c r="ES73" s="250"/>
      <c r="ET73" s="250"/>
      <c r="EU73" s="250"/>
      <c r="EV73" s="250"/>
      <c r="EW73" s="250"/>
      <c r="EX73" s="250"/>
      <c r="EY73" s="250"/>
      <c r="EZ73" s="250"/>
      <c r="FA73" s="250"/>
      <c r="FB73" s="250"/>
      <c r="FC73" s="250"/>
      <c r="FD73" s="250"/>
      <c r="FE73" s="250"/>
      <c r="FF73" s="250"/>
      <c r="FG73" s="250"/>
      <c r="FH73" s="250"/>
      <c r="FI73" s="250"/>
      <c r="FJ73" s="250"/>
      <c r="FK73" s="250"/>
      <c r="FL73" s="250"/>
      <c r="FM73" s="250"/>
      <c r="FN73" s="250"/>
      <c r="FO73" s="250"/>
      <c r="FP73" s="250"/>
      <c r="FQ73" s="250"/>
      <c r="FR73" s="250"/>
      <c r="FS73" s="250"/>
      <c r="FT73" s="250"/>
      <c r="FU73" s="250"/>
      <c r="FV73" s="250"/>
      <c r="FW73" s="250"/>
      <c r="FX73" s="250"/>
      <c r="FY73" s="250"/>
      <c r="FZ73" s="250"/>
      <c r="GA73" s="250"/>
      <c r="GB73" s="250"/>
      <c r="GC73" s="250"/>
      <c r="GD73" s="250"/>
      <c r="GE73" s="250"/>
      <c r="GF73" s="250"/>
      <c r="GG73" s="250"/>
      <c r="GH73" s="250"/>
      <c r="GI73" s="250"/>
      <c r="GJ73" s="250"/>
      <c r="GK73" s="250"/>
      <c r="GL73" s="250"/>
      <c r="GM73" s="250"/>
      <c r="GN73" s="250"/>
      <c r="GO73" s="250"/>
      <c r="GP73" s="250"/>
      <c r="GQ73" s="250"/>
      <c r="GR73" s="250"/>
      <c r="GS73" s="250"/>
      <c r="GT73" s="250"/>
      <c r="GU73" s="250"/>
      <c r="GV73" s="250"/>
      <c r="GW73" s="250"/>
      <c r="GX73" s="250"/>
      <c r="GY73" s="250"/>
      <c r="GZ73" s="250"/>
      <c r="HA73" s="250"/>
      <c r="HB73" s="250"/>
      <c r="HC73" s="250"/>
      <c r="HD73" s="250"/>
      <c r="HE73" s="250"/>
      <c r="HF73" s="250"/>
      <c r="HG73" s="250"/>
      <c r="HH73" s="250"/>
      <c r="HI73" s="250"/>
      <c r="HJ73" s="250"/>
      <c r="HK73" s="250"/>
      <c r="HL73" s="250"/>
      <c r="HM73" s="250"/>
      <c r="HN73" s="250"/>
      <c r="HO73" s="250"/>
      <c r="HP73" s="250"/>
      <c r="HQ73" s="250"/>
      <c r="HR73" s="250"/>
      <c r="HS73" s="250"/>
      <c r="HT73" s="250"/>
      <c r="HU73" s="250"/>
      <c r="HV73" s="250"/>
      <c r="HW73" s="250"/>
      <c r="HX73" s="250"/>
      <c r="HY73" s="250"/>
      <c r="HZ73" s="250"/>
      <c r="IA73" s="250"/>
      <c r="IB73" s="250"/>
      <c r="IC73" s="250"/>
      <c r="ID73" s="250"/>
      <c r="IE73" s="250"/>
      <c r="IF73" s="250"/>
      <c r="IG73" s="250"/>
      <c r="IH73" s="250"/>
      <c r="II73" s="250"/>
      <c r="IJ73" s="250"/>
      <c r="IK73" s="250"/>
      <c r="IL73" s="250"/>
      <c r="IM73" s="250"/>
      <c r="IN73" s="250"/>
      <c r="IO73" s="259"/>
      <c r="IP73" s="259"/>
      <c r="IQ73" s="259"/>
      <c r="IR73" s="251"/>
      <c r="IS73" s="251"/>
      <c r="IT73" s="251"/>
    </row>
  </sheetData>
  <sheetProtection/>
  <mergeCells count="1">
    <mergeCell ref="A2:C2"/>
  </mergeCells>
  <printOptions/>
  <pageMargins left="0.75" right="0.75" top="0.4722222222222222" bottom="0.3541666666666667" header="0.3541666666666667" footer="0.19652777777777777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showZeros="0" zoomScaleSheetLayoutView="100" workbookViewId="0" topLeftCell="A1">
      <selection activeCell="A2" sqref="A2:E2"/>
    </sheetView>
  </sheetViews>
  <sheetFormatPr defaultColWidth="9.00390625" defaultRowHeight="14.25"/>
  <cols>
    <col min="1" max="1" width="30.625" style="222" customWidth="1"/>
    <col min="2" max="2" width="12.375" style="222" customWidth="1"/>
    <col min="3" max="3" width="13.875" style="223" customWidth="1"/>
    <col min="4" max="4" width="14.00390625" style="224" customWidth="1"/>
    <col min="5" max="5" width="13.375" style="220" customWidth="1"/>
    <col min="6" max="253" width="9.00390625" style="220" customWidth="1"/>
    <col min="254" max="16384" width="9.00390625" style="225" customWidth="1"/>
  </cols>
  <sheetData>
    <row r="1" spans="1:5" ht="19.5" customHeight="1">
      <c r="A1" s="199" t="s">
        <v>1296</v>
      </c>
      <c r="B1" s="226"/>
      <c r="C1" s="227"/>
      <c r="D1" s="228"/>
      <c r="E1" s="221"/>
    </row>
    <row r="2" spans="1:5" s="220" customFormat="1" ht="22.5">
      <c r="A2" s="229" t="s">
        <v>1297</v>
      </c>
      <c r="B2" s="229"/>
      <c r="C2" s="230"/>
      <c r="D2" s="231"/>
      <c r="E2" s="229"/>
    </row>
    <row r="3" spans="1:5" s="220" customFormat="1" ht="19.5" customHeight="1">
      <c r="A3" s="232"/>
      <c r="B3" s="222"/>
      <c r="C3" s="223"/>
      <c r="D3" s="206" t="s">
        <v>37</v>
      </c>
      <c r="E3" s="233"/>
    </row>
    <row r="4" spans="1:5" s="220" customFormat="1" ht="36" customHeight="1">
      <c r="A4" s="234" t="s">
        <v>1298</v>
      </c>
      <c r="B4" s="65" t="s">
        <v>39</v>
      </c>
      <c r="C4" s="156" t="s">
        <v>5</v>
      </c>
      <c r="D4" s="65" t="s">
        <v>1299</v>
      </c>
      <c r="E4" s="234" t="s">
        <v>7</v>
      </c>
    </row>
    <row r="5" spans="1:256" s="221" customFormat="1" ht="22.5" customHeight="1">
      <c r="A5" s="235" t="s">
        <v>1300</v>
      </c>
      <c r="B5" s="236">
        <f>SUM(B6:B9)</f>
        <v>23021</v>
      </c>
      <c r="C5" s="210">
        <f>SUM(C6:C9)</f>
        <v>35460</v>
      </c>
      <c r="D5" s="80">
        <f>(C5-B5)/B5</f>
        <v>0.540332739672473</v>
      </c>
      <c r="E5" s="237"/>
      <c r="IT5" s="246"/>
      <c r="IU5" s="246"/>
      <c r="IV5" s="246"/>
    </row>
    <row r="6" spans="1:256" s="221" customFormat="1" ht="22.5" customHeight="1">
      <c r="A6" s="238" t="s">
        <v>1301</v>
      </c>
      <c r="B6" s="164">
        <v>15721</v>
      </c>
      <c r="C6" s="181">
        <v>19864</v>
      </c>
      <c r="D6" s="76">
        <f aca="true" t="shared" si="0" ref="D6:D25">(C6-B6)/B6</f>
        <v>0.2635328541441384</v>
      </c>
      <c r="E6" s="237"/>
      <c r="IT6" s="247"/>
      <c r="IU6" s="247"/>
      <c r="IV6" s="247"/>
    </row>
    <row r="7" spans="1:5" s="220" customFormat="1" ht="22.5" customHeight="1">
      <c r="A7" s="238" t="s">
        <v>1302</v>
      </c>
      <c r="B7" s="164">
        <v>5030</v>
      </c>
      <c r="C7" s="181">
        <v>11032</v>
      </c>
      <c r="D7" s="76">
        <f t="shared" si="0"/>
        <v>1.1932405566600397</v>
      </c>
      <c r="E7" s="239"/>
    </row>
    <row r="8" spans="1:5" s="220" customFormat="1" ht="22.5" customHeight="1">
      <c r="A8" s="238" t="s">
        <v>1303</v>
      </c>
      <c r="B8" s="164">
        <v>2148</v>
      </c>
      <c r="C8" s="181">
        <v>4564</v>
      </c>
      <c r="D8" s="76">
        <f t="shared" si="0"/>
        <v>1.1247672253258845</v>
      </c>
      <c r="E8" s="239"/>
    </row>
    <row r="9" spans="1:5" s="220" customFormat="1" ht="22.5" customHeight="1">
      <c r="A9" s="238" t="s">
        <v>1304</v>
      </c>
      <c r="B9" s="240">
        <v>122</v>
      </c>
      <c r="C9" s="181"/>
      <c r="D9" s="76">
        <f t="shared" si="0"/>
        <v>-1</v>
      </c>
      <c r="E9" s="239"/>
    </row>
    <row r="10" spans="1:256" s="221" customFormat="1" ht="22.5" customHeight="1">
      <c r="A10" s="235" t="s">
        <v>1305</v>
      </c>
      <c r="B10" s="236">
        <f>SUM(B11:B20)</f>
        <v>8983</v>
      </c>
      <c r="C10" s="210">
        <f>SUM(C11:C20)</f>
        <v>5110</v>
      </c>
      <c r="D10" s="80">
        <f t="shared" si="0"/>
        <v>-0.43114772347768004</v>
      </c>
      <c r="E10" s="237"/>
      <c r="IT10" s="246"/>
      <c r="IU10" s="246"/>
      <c r="IV10" s="246"/>
    </row>
    <row r="11" spans="1:5" s="220" customFormat="1" ht="22.5" customHeight="1">
      <c r="A11" s="238" t="s">
        <v>1306</v>
      </c>
      <c r="B11" s="164">
        <v>4839</v>
      </c>
      <c r="C11" s="181">
        <v>3840</v>
      </c>
      <c r="D11" s="76">
        <f t="shared" si="0"/>
        <v>-0.20644761314321142</v>
      </c>
      <c r="E11" s="239"/>
    </row>
    <row r="12" spans="1:5" ht="22.5" customHeight="1">
      <c r="A12" s="238" t="s">
        <v>1307</v>
      </c>
      <c r="B12" s="164">
        <v>245</v>
      </c>
      <c r="C12" s="181">
        <v>127</v>
      </c>
      <c r="D12" s="76">
        <f t="shared" si="0"/>
        <v>-0.4816326530612245</v>
      </c>
      <c r="E12" s="239"/>
    </row>
    <row r="13" spans="1:5" ht="22.5" customHeight="1">
      <c r="A13" s="238" t="s">
        <v>1308</v>
      </c>
      <c r="B13" s="164">
        <v>153</v>
      </c>
      <c r="C13" s="181">
        <v>366</v>
      </c>
      <c r="D13" s="76">
        <f t="shared" si="0"/>
        <v>1.392156862745098</v>
      </c>
      <c r="E13" s="239"/>
    </row>
    <row r="14" spans="1:5" ht="22.5" customHeight="1">
      <c r="A14" s="238" t="s">
        <v>1309</v>
      </c>
      <c r="B14" s="164">
        <v>29</v>
      </c>
      <c r="C14" s="181"/>
      <c r="D14" s="76">
        <f t="shared" si="0"/>
        <v>-1</v>
      </c>
      <c r="E14" s="239"/>
    </row>
    <row r="15" spans="1:5" ht="22.5" customHeight="1">
      <c r="A15" s="238" t="s">
        <v>1310</v>
      </c>
      <c r="B15" s="241">
        <v>1559</v>
      </c>
      <c r="C15" s="181"/>
      <c r="D15" s="76">
        <f t="shared" si="0"/>
        <v>-1</v>
      </c>
      <c r="E15" s="239"/>
    </row>
    <row r="16" spans="1:5" ht="22.5" customHeight="1">
      <c r="A16" s="242" t="s">
        <v>1311</v>
      </c>
      <c r="B16" s="164">
        <v>333</v>
      </c>
      <c r="C16" s="181">
        <v>328</v>
      </c>
      <c r="D16" s="76">
        <f t="shared" si="0"/>
        <v>-0.015015015015015015</v>
      </c>
      <c r="E16" s="239"/>
    </row>
    <row r="17" spans="1:5" ht="22.5" customHeight="1">
      <c r="A17" s="242" t="s">
        <v>1312</v>
      </c>
      <c r="B17" s="243"/>
      <c r="C17" s="181"/>
      <c r="D17" s="76"/>
      <c r="E17" s="239"/>
    </row>
    <row r="18" spans="1:5" ht="22.5" customHeight="1">
      <c r="A18" s="242" t="s">
        <v>1313</v>
      </c>
      <c r="B18" s="164">
        <v>599</v>
      </c>
      <c r="C18" s="181">
        <v>321</v>
      </c>
      <c r="D18" s="76">
        <f t="shared" si="0"/>
        <v>-0.46410684474123537</v>
      </c>
      <c r="E18" s="239"/>
    </row>
    <row r="19" spans="1:5" ht="22.5" customHeight="1">
      <c r="A19" s="242" t="s">
        <v>1314</v>
      </c>
      <c r="B19" s="164">
        <v>94</v>
      </c>
      <c r="C19" s="181">
        <v>128</v>
      </c>
      <c r="D19" s="76">
        <f t="shared" si="0"/>
        <v>0.3617021276595745</v>
      </c>
      <c r="E19" s="239"/>
    </row>
    <row r="20" spans="1:5" ht="22.5" customHeight="1">
      <c r="A20" s="238" t="s">
        <v>1315</v>
      </c>
      <c r="B20" s="244">
        <v>1132</v>
      </c>
      <c r="C20" s="181"/>
      <c r="D20" s="76">
        <f t="shared" si="0"/>
        <v>-1</v>
      </c>
      <c r="E20" s="239"/>
    </row>
    <row r="21" spans="1:256" s="57" customFormat="1" ht="22.5" customHeight="1">
      <c r="A21" s="235" t="s">
        <v>1316</v>
      </c>
      <c r="B21" s="236">
        <f>SUM(B22:B24)</f>
        <v>26010</v>
      </c>
      <c r="C21" s="210">
        <f>SUM(C22:C24)</f>
        <v>31835</v>
      </c>
      <c r="D21" s="80">
        <f t="shared" si="0"/>
        <v>0.22395232602845058</v>
      </c>
      <c r="E21" s="237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  <c r="GO21" s="221"/>
      <c r="GP21" s="221"/>
      <c r="GQ21" s="221"/>
      <c r="GR21" s="221"/>
      <c r="GS21" s="221"/>
      <c r="GT21" s="221"/>
      <c r="GU21" s="221"/>
      <c r="GV21" s="221"/>
      <c r="GW21" s="221"/>
      <c r="GX21" s="221"/>
      <c r="GY21" s="221"/>
      <c r="GZ21" s="221"/>
      <c r="HA21" s="221"/>
      <c r="HB21" s="221"/>
      <c r="HC21" s="221"/>
      <c r="HD21" s="221"/>
      <c r="HE21" s="221"/>
      <c r="HF21" s="221"/>
      <c r="HG21" s="221"/>
      <c r="HH21" s="221"/>
      <c r="HI21" s="221"/>
      <c r="HJ21" s="221"/>
      <c r="HK21" s="221"/>
      <c r="HL21" s="221"/>
      <c r="HM21" s="221"/>
      <c r="HN21" s="221"/>
      <c r="HO21" s="221"/>
      <c r="HP21" s="221"/>
      <c r="HQ21" s="221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  <c r="ID21" s="221"/>
      <c r="IE21" s="221"/>
      <c r="IF21" s="221"/>
      <c r="IG21" s="221"/>
      <c r="IH21" s="221"/>
      <c r="II21" s="221"/>
      <c r="IJ21" s="221"/>
      <c r="IK21" s="221"/>
      <c r="IL21" s="221"/>
      <c r="IM21" s="221"/>
      <c r="IN21" s="221"/>
      <c r="IO21" s="221"/>
      <c r="IP21" s="221"/>
      <c r="IQ21" s="221"/>
      <c r="IR21" s="221"/>
      <c r="IS21" s="221"/>
      <c r="IT21" s="246"/>
      <c r="IU21" s="246"/>
      <c r="IV21" s="246"/>
    </row>
    <row r="22" spans="1:5" ht="22.5" customHeight="1">
      <c r="A22" s="238" t="s">
        <v>1317</v>
      </c>
      <c r="B22" s="240">
        <v>24853</v>
      </c>
      <c r="C22" s="181">
        <v>25655</v>
      </c>
      <c r="D22" s="76">
        <f t="shared" si="0"/>
        <v>0.03226974610710981</v>
      </c>
      <c r="E22" s="239"/>
    </row>
    <row r="23" spans="1:5" ht="22.5" customHeight="1">
      <c r="A23" s="238" t="s">
        <v>1318</v>
      </c>
      <c r="B23" s="240">
        <v>192</v>
      </c>
      <c r="C23" s="181">
        <v>6180</v>
      </c>
      <c r="D23" s="76">
        <f t="shared" si="0"/>
        <v>31.1875</v>
      </c>
      <c r="E23" s="239"/>
    </row>
    <row r="24" spans="1:5" ht="22.5" customHeight="1">
      <c r="A24" s="238" t="s">
        <v>1319</v>
      </c>
      <c r="B24" s="240">
        <v>965</v>
      </c>
      <c r="C24" s="181"/>
      <c r="D24" s="76">
        <f t="shared" si="0"/>
        <v>-1</v>
      </c>
      <c r="E24" s="239"/>
    </row>
    <row r="25" spans="1:256" s="57" customFormat="1" ht="22.5" customHeight="1">
      <c r="A25" s="245" t="s">
        <v>1320</v>
      </c>
      <c r="B25" s="236">
        <f>B21+B10+B5</f>
        <v>58014</v>
      </c>
      <c r="C25" s="210">
        <f>C21+C10+C5</f>
        <v>72405</v>
      </c>
      <c r="D25" s="80">
        <f t="shared" si="0"/>
        <v>0.24806081290722928</v>
      </c>
      <c r="E25" s="237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1"/>
      <c r="IG25" s="221"/>
      <c r="IH25" s="221"/>
      <c r="II25" s="221"/>
      <c r="IJ25" s="221"/>
      <c r="IK25" s="221"/>
      <c r="IL25" s="221"/>
      <c r="IM25" s="221"/>
      <c r="IN25" s="221"/>
      <c r="IO25" s="221"/>
      <c r="IP25" s="221"/>
      <c r="IQ25" s="221"/>
      <c r="IR25" s="221"/>
      <c r="IS25" s="221"/>
      <c r="IT25" s="246"/>
      <c r="IU25" s="246"/>
      <c r="IV25" s="246"/>
    </row>
  </sheetData>
  <sheetProtection/>
  <mergeCells count="2">
    <mergeCell ref="A2:E2"/>
    <mergeCell ref="D3:E3"/>
  </mergeCells>
  <printOptions horizontalCentered="1"/>
  <pageMargins left="0.55" right="0.55" top="1.02" bottom="0.87" header="0.51" footer="0.51"/>
  <pageSetup firstPageNumber="40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21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39.375" style="197" customWidth="1"/>
    <col min="2" max="2" width="15.50390625" style="198" customWidth="1"/>
    <col min="3" max="3" width="28.625" style="197" customWidth="1"/>
    <col min="4" max="254" width="9.00390625" style="197" customWidth="1"/>
  </cols>
  <sheetData>
    <row r="1" spans="1:3" s="191" customFormat="1" ht="24" customHeight="1">
      <c r="A1" s="199" t="s">
        <v>1321</v>
      </c>
      <c r="B1" s="200"/>
      <c r="C1" s="201"/>
    </row>
    <row r="2" spans="1:3" s="192" customFormat="1" ht="34.5" customHeight="1">
      <c r="A2" s="202" t="s">
        <v>1322</v>
      </c>
      <c r="B2" s="203"/>
      <c r="C2" s="204"/>
    </row>
    <row r="3" spans="2:4" s="193" customFormat="1" ht="27" customHeight="1">
      <c r="B3" s="205"/>
      <c r="C3" s="206" t="s">
        <v>37</v>
      </c>
      <c r="D3" s="207"/>
    </row>
    <row r="4" spans="1:3" s="194" customFormat="1" ht="19.5" customHeight="1">
      <c r="A4" s="28" t="s">
        <v>1323</v>
      </c>
      <c r="B4" s="208" t="s">
        <v>1235</v>
      </c>
      <c r="C4" s="28" t="s">
        <v>7</v>
      </c>
    </row>
    <row r="5" spans="1:3" s="195" customFormat="1" ht="19.5" customHeight="1">
      <c r="A5" s="209" t="s">
        <v>41</v>
      </c>
      <c r="B5" s="210">
        <f>B6</f>
        <v>211</v>
      </c>
      <c r="C5" s="211"/>
    </row>
    <row r="6" spans="1:3" s="195" customFormat="1" ht="19.5" customHeight="1">
      <c r="A6" s="212" t="s">
        <v>1324</v>
      </c>
      <c r="B6" s="210">
        <f>B7</f>
        <v>211</v>
      </c>
      <c r="C6" s="211"/>
    </row>
    <row r="7" spans="1:3" s="196" customFormat="1" ht="19.5" customHeight="1">
      <c r="A7" s="213" t="s">
        <v>1325</v>
      </c>
      <c r="B7" s="181">
        <v>211</v>
      </c>
      <c r="C7" s="214"/>
    </row>
    <row r="8" spans="1:3" s="195" customFormat="1" ht="19.5" customHeight="1">
      <c r="A8" s="209" t="s">
        <v>1326</v>
      </c>
      <c r="B8" s="210">
        <f>B9</f>
        <v>1520</v>
      </c>
      <c r="C8" s="211"/>
    </row>
    <row r="9" spans="1:3" s="195" customFormat="1" ht="19.5" customHeight="1">
      <c r="A9" s="212" t="s">
        <v>1324</v>
      </c>
      <c r="B9" s="210">
        <f>B10</f>
        <v>1520</v>
      </c>
      <c r="C9" s="211"/>
    </row>
    <row r="10" spans="1:3" s="196" customFormat="1" ht="48">
      <c r="A10" s="213" t="s">
        <v>1327</v>
      </c>
      <c r="B10" s="181">
        <v>1520</v>
      </c>
      <c r="C10" s="215" t="s">
        <v>1328</v>
      </c>
    </row>
    <row r="11" spans="1:3" s="196" customFormat="1" ht="19.5" customHeight="1">
      <c r="A11" s="209" t="s">
        <v>1329</v>
      </c>
      <c r="B11" s="210">
        <f>B12</f>
        <v>500</v>
      </c>
      <c r="C11" s="215"/>
    </row>
    <row r="12" spans="1:3" s="196" customFormat="1" ht="19.5" customHeight="1">
      <c r="A12" s="212" t="s">
        <v>1324</v>
      </c>
      <c r="B12" s="210">
        <f>B13</f>
        <v>500</v>
      </c>
      <c r="C12" s="215"/>
    </row>
    <row r="13" spans="1:3" s="196" customFormat="1" ht="19.5" customHeight="1">
      <c r="A13" s="213" t="s">
        <v>1330</v>
      </c>
      <c r="B13" s="181">
        <v>500</v>
      </c>
      <c r="C13" s="215"/>
    </row>
    <row r="14" spans="1:3" s="196" customFormat="1" ht="19.5" customHeight="1">
      <c r="A14" s="209" t="s">
        <v>1331</v>
      </c>
      <c r="B14" s="210">
        <f>B15</f>
        <v>140</v>
      </c>
      <c r="C14" s="215"/>
    </row>
    <row r="15" spans="1:3" s="196" customFormat="1" ht="19.5" customHeight="1">
      <c r="A15" s="212" t="s">
        <v>1324</v>
      </c>
      <c r="B15" s="210">
        <f>B16</f>
        <v>140</v>
      </c>
      <c r="C15" s="215"/>
    </row>
    <row r="16" spans="1:3" s="196" customFormat="1" ht="19.5" customHeight="1">
      <c r="A16" s="213" t="s">
        <v>1332</v>
      </c>
      <c r="B16" s="181">
        <v>140</v>
      </c>
      <c r="C16" s="215"/>
    </row>
    <row r="17" spans="1:254" s="195" customFormat="1" ht="19.5" customHeight="1">
      <c r="A17" s="209" t="s">
        <v>1333</v>
      </c>
      <c r="B17" s="210">
        <f>B18</f>
        <v>1377</v>
      </c>
      <c r="C17" s="216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7"/>
      <c r="FI17" s="217"/>
      <c r="FJ17" s="217"/>
      <c r="FK17" s="217"/>
      <c r="FL17" s="217"/>
      <c r="FM17" s="217"/>
      <c r="FN17" s="217"/>
      <c r="FO17" s="217"/>
      <c r="FP17" s="217"/>
      <c r="FQ17" s="217"/>
      <c r="FR17" s="217"/>
      <c r="FS17" s="217"/>
      <c r="FT17" s="217"/>
      <c r="FU17" s="217"/>
      <c r="FV17" s="217"/>
      <c r="FW17" s="217"/>
      <c r="FX17" s="217"/>
      <c r="FY17" s="217"/>
      <c r="FZ17" s="217"/>
      <c r="GA17" s="217"/>
      <c r="GB17" s="217"/>
      <c r="GC17" s="217"/>
      <c r="GD17" s="217"/>
      <c r="GE17" s="217"/>
      <c r="GF17" s="217"/>
      <c r="GG17" s="217"/>
      <c r="GH17" s="217"/>
      <c r="GI17" s="217"/>
      <c r="GJ17" s="217"/>
      <c r="GK17" s="217"/>
      <c r="GL17" s="217"/>
      <c r="GM17" s="217"/>
      <c r="GN17" s="217"/>
      <c r="GO17" s="217"/>
      <c r="GP17" s="217"/>
      <c r="GQ17" s="217"/>
      <c r="GR17" s="217"/>
      <c r="GS17" s="217"/>
      <c r="GT17" s="217"/>
      <c r="GU17" s="217"/>
      <c r="GV17" s="217"/>
      <c r="GW17" s="217"/>
      <c r="GX17" s="217"/>
      <c r="GY17" s="217"/>
      <c r="GZ17" s="217"/>
      <c r="HA17" s="217"/>
      <c r="HB17" s="217"/>
      <c r="HC17" s="217"/>
      <c r="HD17" s="217"/>
      <c r="HE17" s="217"/>
      <c r="HF17" s="217"/>
      <c r="HG17" s="217"/>
      <c r="HH17" s="217"/>
      <c r="HI17" s="217"/>
      <c r="HJ17" s="217"/>
      <c r="HK17" s="217"/>
      <c r="HL17" s="217"/>
      <c r="HM17" s="217"/>
      <c r="HN17" s="217"/>
      <c r="HO17" s="217"/>
      <c r="HP17" s="217"/>
      <c r="HQ17" s="217"/>
      <c r="HR17" s="217"/>
      <c r="HS17" s="217"/>
      <c r="HT17" s="217"/>
      <c r="HU17" s="217"/>
      <c r="HV17" s="217"/>
      <c r="HW17" s="217"/>
      <c r="HX17" s="217"/>
      <c r="HY17" s="217"/>
      <c r="HZ17" s="217"/>
      <c r="IA17" s="217"/>
      <c r="IB17" s="217"/>
      <c r="IC17" s="217"/>
      <c r="ID17" s="217"/>
      <c r="IE17" s="217"/>
      <c r="IF17" s="217"/>
      <c r="IG17" s="217"/>
      <c r="IH17" s="217"/>
      <c r="II17" s="217"/>
      <c r="IJ17" s="217"/>
      <c r="IK17" s="217"/>
      <c r="IL17" s="217"/>
      <c r="IM17" s="217"/>
      <c r="IN17" s="217"/>
      <c r="IO17" s="217"/>
      <c r="IP17" s="217"/>
      <c r="IQ17" s="217"/>
      <c r="IR17" s="217"/>
      <c r="IS17" s="217"/>
      <c r="IT17" s="217"/>
    </row>
    <row r="18" spans="1:254" s="195" customFormat="1" ht="19.5" customHeight="1">
      <c r="A18" s="212" t="s">
        <v>1324</v>
      </c>
      <c r="B18" s="210">
        <f>B19</f>
        <v>1377</v>
      </c>
      <c r="C18" s="216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7"/>
      <c r="FI18" s="217"/>
      <c r="FJ18" s="217"/>
      <c r="FK18" s="217"/>
      <c r="FL18" s="217"/>
      <c r="FM18" s="217"/>
      <c r="FN18" s="217"/>
      <c r="FO18" s="217"/>
      <c r="FP18" s="217"/>
      <c r="FQ18" s="217"/>
      <c r="FR18" s="217"/>
      <c r="FS18" s="217"/>
      <c r="FT18" s="217"/>
      <c r="FU18" s="217"/>
      <c r="FV18" s="217"/>
      <c r="FW18" s="217"/>
      <c r="FX18" s="217"/>
      <c r="FY18" s="217"/>
      <c r="FZ18" s="217"/>
      <c r="GA18" s="217"/>
      <c r="GB18" s="217"/>
      <c r="GC18" s="217"/>
      <c r="GD18" s="217"/>
      <c r="GE18" s="217"/>
      <c r="GF18" s="217"/>
      <c r="GG18" s="217"/>
      <c r="GH18" s="217"/>
      <c r="GI18" s="217"/>
      <c r="GJ18" s="217"/>
      <c r="GK18" s="217"/>
      <c r="GL18" s="217"/>
      <c r="GM18" s="217"/>
      <c r="GN18" s="217"/>
      <c r="GO18" s="217"/>
      <c r="GP18" s="217"/>
      <c r="GQ18" s="217"/>
      <c r="GR18" s="217"/>
      <c r="GS18" s="217"/>
      <c r="GT18" s="217"/>
      <c r="GU18" s="217"/>
      <c r="GV18" s="217"/>
      <c r="GW18" s="217"/>
      <c r="GX18" s="217"/>
      <c r="GY18" s="217"/>
      <c r="GZ18" s="217"/>
      <c r="HA18" s="217"/>
      <c r="HB18" s="217"/>
      <c r="HC18" s="217"/>
      <c r="HD18" s="217"/>
      <c r="HE18" s="217"/>
      <c r="HF18" s="217"/>
      <c r="HG18" s="217"/>
      <c r="HH18" s="217"/>
      <c r="HI18" s="217"/>
      <c r="HJ18" s="217"/>
      <c r="HK18" s="217"/>
      <c r="HL18" s="217"/>
      <c r="HM18" s="217"/>
      <c r="HN18" s="217"/>
      <c r="HO18" s="217"/>
      <c r="HP18" s="217"/>
      <c r="HQ18" s="217"/>
      <c r="HR18" s="217"/>
      <c r="HS18" s="217"/>
      <c r="HT18" s="217"/>
      <c r="HU18" s="217"/>
      <c r="HV18" s="217"/>
      <c r="HW18" s="217"/>
      <c r="HX18" s="217"/>
      <c r="HY18" s="217"/>
      <c r="HZ18" s="217"/>
      <c r="IA18" s="217"/>
      <c r="IB18" s="217"/>
      <c r="IC18" s="217"/>
      <c r="ID18" s="217"/>
      <c r="IE18" s="217"/>
      <c r="IF18" s="217"/>
      <c r="IG18" s="217"/>
      <c r="IH18" s="217"/>
      <c r="II18" s="217"/>
      <c r="IJ18" s="217"/>
      <c r="IK18" s="217"/>
      <c r="IL18" s="217"/>
      <c r="IM18" s="217"/>
      <c r="IN18" s="217"/>
      <c r="IO18" s="217"/>
      <c r="IP18" s="217"/>
      <c r="IQ18" s="217"/>
      <c r="IR18" s="217"/>
      <c r="IS18" s="217"/>
      <c r="IT18" s="217"/>
    </row>
    <row r="19" spans="1:3" s="196" customFormat="1" ht="19.5" customHeight="1">
      <c r="A19" s="213" t="s">
        <v>1334</v>
      </c>
      <c r="B19" s="181">
        <v>1377</v>
      </c>
      <c r="C19" s="215" t="s">
        <v>1335</v>
      </c>
    </row>
    <row r="20" spans="1:3" s="195" customFormat="1" ht="19.5" customHeight="1">
      <c r="A20" s="218" t="s">
        <v>1336</v>
      </c>
      <c r="B20" s="210">
        <f>B5+B8+B11+B14+B17</f>
        <v>3748</v>
      </c>
      <c r="C20" s="219"/>
    </row>
    <row r="21" spans="1:3" s="195" customFormat="1" ht="19.5" customHeight="1">
      <c r="A21" s="218" t="s">
        <v>1337</v>
      </c>
      <c r="B21" s="210">
        <f>B20</f>
        <v>3748</v>
      </c>
      <c r="C21" s="219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showZeros="0" zoomScaleSheetLayoutView="100" workbookViewId="0" topLeftCell="A1">
      <selection activeCell="F1" sqref="F1:F65536"/>
    </sheetView>
  </sheetViews>
  <sheetFormatPr defaultColWidth="9.00390625" defaultRowHeight="14.25"/>
  <cols>
    <col min="1" max="1" width="35.875" style="0" customWidth="1"/>
    <col min="2" max="2" width="9.875" style="0" customWidth="1"/>
    <col min="3" max="3" width="11.00390625" style="0" customWidth="1"/>
    <col min="4" max="4" width="8.25390625" style="0" customWidth="1"/>
    <col min="5" max="5" width="12.25390625" style="0" customWidth="1"/>
  </cols>
  <sheetData>
    <row r="1" spans="1:5" ht="24.75" customHeight="1">
      <c r="A1" s="59" t="s">
        <v>1338</v>
      </c>
      <c r="B1" s="57"/>
      <c r="C1" s="57"/>
      <c r="D1" s="57"/>
      <c r="E1" s="57"/>
    </row>
    <row r="2" spans="1:5" ht="24.75" customHeight="1">
      <c r="A2" s="101" t="s">
        <v>1339</v>
      </c>
      <c r="B2" s="101"/>
      <c r="C2" s="101"/>
      <c r="D2" s="101"/>
      <c r="E2" s="101"/>
    </row>
    <row r="3" spans="1:5" ht="24.75" customHeight="1">
      <c r="A3" s="177" t="s">
        <v>2</v>
      </c>
      <c r="B3" s="177"/>
      <c r="C3" s="177"/>
      <c r="D3" s="177"/>
      <c r="E3" s="177"/>
    </row>
    <row r="4" spans="1:5" ht="60">
      <c r="A4" s="178" t="s">
        <v>3</v>
      </c>
      <c r="B4" s="179" t="s">
        <v>39</v>
      </c>
      <c r="C4" s="179" t="s">
        <v>5</v>
      </c>
      <c r="D4" s="180" t="s">
        <v>1299</v>
      </c>
      <c r="E4" s="67" t="s">
        <v>7</v>
      </c>
    </row>
    <row r="5" spans="1:5" ht="19.5" customHeight="1">
      <c r="A5" s="161" t="s">
        <v>1340</v>
      </c>
      <c r="B5" s="145"/>
      <c r="C5" s="181"/>
      <c r="D5" s="182"/>
      <c r="E5" s="67"/>
    </row>
    <row r="6" spans="1:5" ht="19.5" customHeight="1">
      <c r="A6" s="161" t="s">
        <v>1341</v>
      </c>
      <c r="B6" s="145"/>
      <c r="C6" s="181"/>
      <c r="D6" s="182"/>
      <c r="E6" s="67"/>
    </row>
    <row r="7" spans="1:5" ht="19.5" customHeight="1">
      <c r="A7" s="161" t="s">
        <v>1342</v>
      </c>
      <c r="B7" s="145"/>
      <c r="C7" s="181"/>
      <c r="D7" s="182"/>
      <c r="E7" s="183"/>
    </row>
    <row r="8" spans="1:5" ht="19.5" customHeight="1">
      <c r="A8" s="161" t="s">
        <v>1343</v>
      </c>
      <c r="B8" s="145"/>
      <c r="C8" s="181"/>
      <c r="D8" s="182"/>
      <c r="E8" s="183"/>
    </row>
    <row r="9" spans="1:5" ht="19.5" customHeight="1">
      <c r="A9" s="161" t="s">
        <v>1344</v>
      </c>
      <c r="B9" s="145"/>
      <c r="C9" s="181"/>
      <c r="D9" s="182"/>
      <c r="E9" s="183"/>
    </row>
    <row r="10" spans="1:5" ht="19.5" customHeight="1">
      <c r="A10" s="161" t="s">
        <v>1345</v>
      </c>
      <c r="B10" s="145"/>
      <c r="C10" s="181"/>
      <c r="D10" s="182"/>
      <c r="E10" s="183"/>
    </row>
    <row r="11" spans="1:5" ht="19.5" customHeight="1">
      <c r="A11" s="161" t="s">
        <v>1346</v>
      </c>
      <c r="B11" s="145"/>
      <c r="C11" s="139"/>
      <c r="D11" s="182"/>
      <c r="E11" s="183"/>
    </row>
    <row r="12" spans="1:5" ht="19.5" customHeight="1">
      <c r="A12" s="161" t="s">
        <v>1347</v>
      </c>
      <c r="B12" s="145"/>
      <c r="C12" s="139"/>
      <c r="D12" s="182"/>
      <c r="E12" s="183"/>
    </row>
    <row r="13" spans="1:5" ht="19.5" customHeight="1">
      <c r="A13" s="161" t="s">
        <v>1348</v>
      </c>
      <c r="B13" s="145"/>
      <c r="C13" s="139"/>
      <c r="D13" s="182"/>
      <c r="E13" s="183"/>
    </row>
    <row r="14" spans="1:5" ht="19.5" customHeight="1">
      <c r="A14" s="161" t="s">
        <v>1349</v>
      </c>
      <c r="B14" s="145">
        <v>219</v>
      </c>
      <c r="C14" s="139">
        <v>299</v>
      </c>
      <c r="D14" s="182">
        <f aca="true" t="shared" si="0" ref="D14:D16">(C14-B14)/B14</f>
        <v>0.365296803652968</v>
      </c>
      <c r="E14" s="183"/>
    </row>
    <row r="15" spans="1:5" ht="19.5" customHeight="1">
      <c r="A15" s="161" t="s">
        <v>1350</v>
      </c>
      <c r="B15" s="145">
        <v>66</v>
      </c>
      <c r="C15" s="139">
        <v>75</v>
      </c>
      <c r="D15" s="182">
        <f t="shared" si="0"/>
        <v>0.13636363636363635</v>
      </c>
      <c r="E15" s="183"/>
    </row>
    <row r="16" spans="1:5" ht="19.5" customHeight="1">
      <c r="A16" s="161" t="s">
        <v>1351</v>
      </c>
      <c r="B16" s="145">
        <v>22715</v>
      </c>
      <c r="C16" s="139">
        <v>20011</v>
      </c>
      <c r="D16" s="182">
        <f t="shared" si="0"/>
        <v>-0.11904028175214616</v>
      </c>
      <c r="E16" s="184"/>
    </row>
    <row r="17" spans="1:5" ht="19.5" customHeight="1">
      <c r="A17" s="161" t="s">
        <v>1352</v>
      </c>
      <c r="B17" s="145"/>
      <c r="C17" s="139"/>
      <c r="D17" s="182"/>
      <c r="E17" s="183"/>
    </row>
    <row r="18" spans="1:5" s="176" customFormat="1" ht="19.5" customHeight="1">
      <c r="A18" s="161" t="s">
        <v>1353</v>
      </c>
      <c r="B18" s="145"/>
      <c r="C18" s="139"/>
      <c r="D18" s="182"/>
      <c r="E18" s="185"/>
    </row>
    <row r="19" spans="1:5" ht="19.5" customHeight="1">
      <c r="A19" s="161" t="s">
        <v>1354</v>
      </c>
      <c r="B19" s="145">
        <v>91</v>
      </c>
      <c r="C19" s="139">
        <v>137</v>
      </c>
      <c r="D19" s="182">
        <f>(C19-B19)/B19</f>
        <v>0.5054945054945055</v>
      </c>
      <c r="E19" s="183"/>
    </row>
    <row r="20" spans="1:5" ht="19.5" customHeight="1">
      <c r="A20" s="161" t="s">
        <v>1355</v>
      </c>
      <c r="B20" s="145"/>
      <c r="C20" s="139"/>
      <c r="D20" s="182"/>
      <c r="E20" s="183"/>
    </row>
    <row r="21" spans="1:5" ht="19.5" customHeight="1">
      <c r="A21" s="161" t="s">
        <v>1356</v>
      </c>
      <c r="B21" s="145"/>
      <c r="C21" s="139"/>
      <c r="D21" s="182"/>
      <c r="E21" s="183"/>
    </row>
    <row r="22" spans="1:5" ht="19.5" customHeight="1">
      <c r="A22" s="161" t="s">
        <v>1357</v>
      </c>
      <c r="B22" s="145"/>
      <c r="C22" s="139"/>
      <c r="D22" s="182"/>
      <c r="E22" s="183"/>
    </row>
    <row r="23" spans="1:5" ht="19.5" customHeight="1">
      <c r="A23" s="186" t="s">
        <v>1358</v>
      </c>
      <c r="B23" s="145"/>
      <c r="C23" s="139">
        <v>10</v>
      </c>
      <c r="D23" s="182"/>
      <c r="E23" s="183"/>
    </row>
    <row r="24" spans="1:5" s="176" customFormat="1" ht="19.5" customHeight="1">
      <c r="A24" s="161" t="s">
        <v>1359</v>
      </c>
      <c r="B24" s="145"/>
      <c r="C24" s="139"/>
      <c r="D24" s="182"/>
      <c r="E24" s="185"/>
    </row>
    <row r="25" spans="1:5" ht="19.5" customHeight="1">
      <c r="A25" s="186" t="s">
        <v>1360</v>
      </c>
      <c r="B25" s="187"/>
      <c r="C25" s="139"/>
      <c r="D25" s="182"/>
      <c r="E25" s="184"/>
    </row>
    <row r="26" spans="1:5" s="57" customFormat="1" ht="19.5" customHeight="1">
      <c r="A26" s="188" t="s">
        <v>1361</v>
      </c>
      <c r="B26" s="146">
        <f>SUM(B5:B25)</f>
        <v>23091</v>
      </c>
      <c r="C26" s="146">
        <f>SUM(C5:C25)</f>
        <v>20532</v>
      </c>
      <c r="D26" s="189">
        <f>(C26-B26)/B26</f>
        <v>-0.11082239833701442</v>
      </c>
      <c r="E26" s="190"/>
    </row>
  </sheetData>
  <sheetProtection/>
  <mergeCells count="2">
    <mergeCell ref="A2:E2"/>
    <mergeCell ref="A3:E3"/>
  </mergeCells>
  <printOptions horizontalCentered="1"/>
  <pageMargins left="0.75" right="0.75" top="0.2361111111111111" bottom="0.3145833333333333" header="0.19652777777777777" footer="0.2361111111111111"/>
  <pageSetup firstPageNumber="42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7"/>
  <sheetViews>
    <sheetView showZeros="0" zoomScaleSheetLayoutView="100" workbookViewId="0" topLeftCell="A1">
      <pane ySplit="4" topLeftCell="A65" activePane="bottomLeft" state="frozen"/>
      <selection pane="bottomLeft" activeCell="F1" sqref="F1:F65536"/>
    </sheetView>
  </sheetViews>
  <sheetFormatPr defaultColWidth="9.00390625" defaultRowHeight="14.25"/>
  <cols>
    <col min="1" max="1" width="45.75390625" style="147" customWidth="1"/>
    <col min="2" max="2" width="9.50390625" style="147" customWidth="1"/>
    <col min="3" max="3" width="9.25390625" style="150" customWidth="1"/>
    <col min="4" max="4" width="10.375" style="147" customWidth="1"/>
    <col min="5" max="16384" width="9.00390625" style="147" customWidth="1"/>
  </cols>
  <sheetData>
    <row r="1" spans="1:5" ht="19.5" customHeight="1">
      <c r="A1" s="144" t="s">
        <v>1362</v>
      </c>
      <c r="B1" s="151"/>
      <c r="C1" s="152"/>
      <c r="D1" s="151"/>
      <c r="E1" s="149"/>
    </row>
    <row r="2" spans="1:5" ht="25.5">
      <c r="A2" s="153" t="s">
        <v>1363</v>
      </c>
      <c r="B2" s="153"/>
      <c r="C2" s="154"/>
      <c r="D2" s="153"/>
      <c r="E2" s="153"/>
    </row>
    <row r="3" spans="1:5" ht="19.5" customHeight="1">
      <c r="A3" s="155" t="s">
        <v>37</v>
      </c>
      <c r="B3" s="155"/>
      <c r="D3" s="155"/>
      <c r="E3" s="155"/>
    </row>
    <row r="4" spans="1:5" ht="36">
      <c r="A4" s="156" t="s">
        <v>38</v>
      </c>
      <c r="B4" s="156" t="s">
        <v>39</v>
      </c>
      <c r="C4" s="157" t="s">
        <v>5</v>
      </c>
      <c r="D4" s="156" t="s">
        <v>1299</v>
      </c>
      <c r="E4" s="156" t="s">
        <v>7</v>
      </c>
    </row>
    <row r="5" spans="1:5" s="147" customFormat="1" ht="19.5" customHeight="1">
      <c r="A5" s="158" t="s">
        <v>1364</v>
      </c>
      <c r="B5" s="159"/>
      <c r="C5" s="139"/>
      <c r="D5" s="160"/>
      <c r="E5" s="156"/>
    </row>
    <row r="6" spans="1:5" s="147" customFormat="1" ht="19.5" customHeight="1">
      <c r="A6" s="161" t="s">
        <v>1365</v>
      </c>
      <c r="B6" s="139">
        <f>B7</f>
        <v>0</v>
      </c>
      <c r="C6" s="139">
        <f aca="true" t="shared" si="0" ref="C6:C10">C7</f>
        <v>0</v>
      </c>
      <c r="D6" s="160"/>
      <c r="E6" s="162"/>
    </row>
    <row r="7" spans="1:5" s="147" customFormat="1" ht="19.5" customHeight="1">
      <c r="A7" s="161" t="s">
        <v>1366</v>
      </c>
      <c r="B7" s="139">
        <f>B8</f>
        <v>0</v>
      </c>
      <c r="C7" s="139">
        <f t="shared" si="0"/>
        <v>0</v>
      </c>
      <c r="D7" s="160"/>
      <c r="E7" s="162"/>
    </row>
    <row r="8" spans="1:5" s="147" customFormat="1" ht="19.5" customHeight="1">
      <c r="A8" s="161" t="s">
        <v>1367</v>
      </c>
      <c r="B8" s="145"/>
      <c r="C8" s="139"/>
      <c r="D8" s="160"/>
      <c r="E8" s="162"/>
    </row>
    <row r="9" spans="1:5" s="147" customFormat="1" ht="19.5" customHeight="1">
      <c r="A9" s="161" t="s">
        <v>1368</v>
      </c>
      <c r="B9" s="139">
        <f>B10</f>
        <v>3</v>
      </c>
      <c r="C9" s="139">
        <f t="shared" si="0"/>
        <v>33</v>
      </c>
      <c r="D9" s="160">
        <f>(C9-B9)/B9</f>
        <v>10</v>
      </c>
      <c r="E9" s="162"/>
    </row>
    <row r="10" spans="1:5" s="147" customFormat="1" ht="19.5" customHeight="1">
      <c r="A10" s="163" t="s">
        <v>1369</v>
      </c>
      <c r="B10" s="139">
        <f>B11</f>
        <v>3</v>
      </c>
      <c r="C10" s="139">
        <f>SUM(C11:C12)</f>
        <v>33</v>
      </c>
      <c r="D10" s="160">
        <f>(C10-B10)/B10</f>
        <v>10</v>
      </c>
      <c r="E10" s="162"/>
    </row>
    <row r="11" spans="1:5" s="147" customFormat="1" ht="19.5" customHeight="1">
      <c r="A11" s="163" t="s">
        <v>1370</v>
      </c>
      <c r="B11" s="145">
        <v>3</v>
      </c>
      <c r="C11" s="139">
        <v>3</v>
      </c>
      <c r="D11" s="160">
        <f>(C11-B11)/B11</f>
        <v>0</v>
      </c>
      <c r="E11" s="162"/>
    </row>
    <row r="12" spans="1:5" s="147" customFormat="1" ht="19.5" customHeight="1">
      <c r="A12" s="163" t="s">
        <v>1371</v>
      </c>
      <c r="B12" s="145"/>
      <c r="C12" s="139">
        <v>30</v>
      </c>
      <c r="D12" s="160"/>
      <c r="E12" s="162"/>
    </row>
    <row r="13" spans="1:5" s="147" customFormat="1" ht="19.5" customHeight="1">
      <c r="A13" s="161" t="s">
        <v>1372</v>
      </c>
      <c r="B13" s="145"/>
      <c r="C13" s="139"/>
      <c r="D13" s="160"/>
      <c r="E13" s="162"/>
    </row>
    <row r="14" spans="1:5" s="147" customFormat="1" ht="19.5" customHeight="1">
      <c r="A14" s="161" t="s">
        <v>1373</v>
      </c>
      <c r="B14" s="145">
        <f>B15+B19+B29+B34+B38+B41+B47</f>
        <v>376</v>
      </c>
      <c r="C14" s="145">
        <f>C15+C19+C29+C34+C38+C41+C47+C39</f>
        <v>6998</v>
      </c>
      <c r="D14" s="160">
        <f>(C14-B14)/B14</f>
        <v>17.611702127659573</v>
      </c>
      <c r="E14" s="162"/>
    </row>
    <row r="15" spans="1:5" s="147" customFormat="1" ht="19.5" customHeight="1">
      <c r="A15" s="161" t="s">
        <v>1374</v>
      </c>
      <c r="B15" s="164"/>
      <c r="C15" s="139"/>
      <c r="D15" s="160"/>
      <c r="E15" s="162"/>
    </row>
    <row r="16" spans="1:5" s="147" customFormat="1" ht="19.5" customHeight="1">
      <c r="A16" s="163" t="s">
        <v>1375</v>
      </c>
      <c r="B16" s="164"/>
      <c r="C16" s="139"/>
      <c r="D16" s="160"/>
      <c r="E16" s="162"/>
    </row>
    <row r="17" spans="1:5" s="147" customFormat="1" ht="19.5" customHeight="1">
      <c r="A17" s="163" t="s">
        <v>1376</v>
      </c>
      <c r="B17" s="145"/>
      <c r="C17" s="139"/>
      <c r="D17" s="160"/>
      <c r="E17" s="162"/>
    </row>
    <row r="18" spans="1:5" s="147" customFormat="1" ht="19.5" customHeight="1">
      <c r="A18" s="165" t="s">
        <v>1377</v>
      </c>
      <c r="B18" s="145"/>
      <c r="C18" s="139"/>
      <c r="D18" s="160"/>
      <c r="E18" s="162"/>
    </row>
    <row r="19" spans="1:5" s="147" customFormat="1" ht="19.5" customHeight="1">
      <c r="A19" s="161" t="s">
        <v>1378</v>
      </c>
      <c r="B19" s="145">
        <f>SUM(B20:B28)</f>
        <v>0</v>
      </c>
      <c r="C19" s="139">
        <f>SUM(C20:C28)</f>
        <v>6477</v>
      </c>
      <c r="D19" s="160"/>
      <c r="E19" s="162"/>
    </row>
    <row r="20" spans="1:5" s="147" customFormat="1" ht="19.5" customHeight="1">
      <c r="A20" s="163" t="s">
        <v>1379</v>
      </c>
      <c r="B20" s="145"/>
      <c r="C20" s="139">
        <v>6169</v>
      </c>
      <c r="D20" s="160"/>
      <c r="E20" s="162"/>
    </row>
    <row r="21" spans="1:5" s="147" customFormat="1" ht="19.5" customHeight="1">
      <c r="A21" s="163" t="s">
        <v>1380</v>
      </c>
      <c r="B21" s="145"/>
      <c r="C21" s="139">
        <v>66</v>
      </c>
      <c r="D21" s="160"/>
      <c r="E21" s="162"/>
    </row>
    <row r="22" spans="1:5" s="147" customFormat="1" ht="19.5" customHeight="1">
      <c r="A22" s="163" t="s">
        <v>1381</v>
      </c>
      <c r="B22" s="145"/>
      <c r="C22" s="139"/>
      <c r="D22" s="160"/>
      <c r="E22" s="162"/>
    </row>
    <row r="23" spans="1:5" s="147" customFormat="1" ht="19.5" customHeight="1">
      <c r="A23" s="163" t="s">
        <v>1382</v>
      </c>
      <c r="B23" s="145"/>
      <c r="C23" s="139"/>
      <c r="D23" s="160"/>
      <c r="E23" s="162"/>
    </row>
    <row r="24" spans="1:5" s="147" customFormat="1" ht="19.5" customHeight="1">
      <c r="A24" s="163" t="s">
        <v>1383</v>
      </c>
      <c r="B24" s="145"/>
      <c r="C24" s="139"/>
      <c r="D24" s="160"/>
      <c r="E24" s="162"/>
    </row>
    <row r="25" spans="1:5" s="147" customFormat="1" ht="19.5" customHeight="1">
      <c r="A25" s="163" t="s">
        <v>1384</v>
      </c>
      <c r="B25" s="145"/>
      <c r="C25" s="139">
        <v>34</v>
      </c>
      <c r="D25" s="160"/>
      <c r="E25" s="162"/>
    </row>
    <row r="26" spans="1:5" s="147" customFormat="1" ht="19.5" customHeight="1">
      <c r="A26" s="163" t="s">
        <v>1377</v>
      </c>
      <c r="B26" s="145"/>
      <c r="C26" s="139"/>
      <c r="D26" s="160"/>
      <c r="E26" s="162"/>
    </row>
    <row r="27" spans="1:5" s="147" customFormat="1" ht="19.5" customHeight="1">
      <c r="A27" s="163" t="s">
        <v>1376</v>
      </c>
      <c r="B27" s="145"/>
      <c r="C27" s="139"/>
      <c r="D27" s="160"/>
      <c r="E27" s="162"/>
    </row>
    <row r="28" spans="1:5" s="147" customFormat="1" ht="19.5" customHeight="1">
      <c r="A28" s="163" t="s">
        <v>1385</v>
      </c>
      <c r="B28" s="145"/>
      <c r="C28" s="139">
        <v>208</v>
      </c>
      <c r="D28" s="160"/>
      <c r="E28" s="162"/>
    </row>
    <row r="29" spans="1:5" s="147" customFormat="1" ht="19.5" customHeight="1">
      <c r="A29" s="161" t="s">
        <v>1386</v>
      </c>
      <c r="B29" s="145"/>
      <c r="C29" s="139"/>
      <c r="D29" s="160"/>
      <c r="E29" s="162"/>
    </row>
    <row r="30" spans="1:5" s="147" customFormat="1" ht="19.5" customHeight="1">
      <c r="A30" s="163" t="s">
        <v>1387</v>
      </c>
      <c r="B30" s="145"/>
      <c r="C30" s="139"/>
      <c r="D30" s="160"/>
      <c r="E30" s="162"/>
    </row>
    <row r="31" spans="1:5" s="147" customFormat="1" ht="19.5" customHeight="1">
      <c r="A31" s="163" t="s">
        <v>1388</v>
      </c>
      <c r="B31" s="145"/>
      <c r="C31" s="139"/>
      <c r="D31" s="160"/>
      <c r="E31" s="162"/>
    </row>
    <row r="32" spans="1:5" s="147" customFormat="1" ht="19.5" customHeight="1">
      <c r="A32" s="163" t="s">
        <v>1389</v>
      </c>
      <c r="B32" s="145"/>
      <c r="C32" s="139"/>
      <c r="D32" s="160"/>
      <c r="E32" s="162"/>
    </row>
    <row r="33" spans="1:5" s="147" customFormat="1" ht="19.5" customHeight="1">
      <c r="A33" s="163" t="s">
        <v>1390</v>
      </c>
      <c r="B33" s="145"/>
      <c r="C33" s="139"/>
      <c r="D33" s="160"/>
      <c r="E33" s="162"/>
    </row>
    <row r="34" spans="1:5" s="147" customFormat="1" ht="19.5" customHeight="1">
      <c r="A34" s="161" t="s">
        <v>1391</v>
      </c>
      <c r="B34" s="145">
        <f>SUM(B35:B37)</f>
        <v>219</v>
      </c>
      <c r="C34" s="139">
        <f>SUM(C35:C37)</f>
        <v>299</v>
      </c>
      <c r="D34" s="160">
        <f>(C34-B34)/B34</f>
        <v>0.365296803652968</v>
      </c>
      <c r="E34" s="162"/>
    </row>
    <row r="35" spans="1:5" s="147" customFormat="1" ht="19.5" customHeight="1">
      <c r="A35" s="163" t="s">
        <v>1392</v>
      </c>
      <c r="B35" s="145">
        <v>219</v>
      </c>
      <c r="C35" s="139"/>
      <c r="D35" s="160">
        <f>(C35-B35)/B35</f>
        <v>-1</v>
      </c>
      <c r="E35" s="162"/>
    </row>
    <row r="36" spans="1:5" s="147" customFormat="1" ht="19.5" customHeight="1">
      <c r="A36" s="163" t="s">
        <v>1393</v>
      </c>
      <c r="B36" s="145"/>
      <c r="C36" s="139"/>
      <c r="D36" s="160"/>
      <c r="E36" s="162"/>
    </row>
    <row r="37" spans="1:5" s="147" customFormat="1" ht="19.5" customHeight="1">
      <c r="A37" s="163" t="s">
        <v>1394</v>
      </c>
      <c r="B37" s="145"/>
      <c r="C37" s="139">
        <v>299</v>
      </c>
      <c r="D37" s="160"/>
      <c r="E37" s="162"/>
    </row>
    <row r="38" spans="1:5" s="147" customFormat="1" ht="19.5" customHeight="1">
      <c r="A38" s="161" t="s">
        <v>1395</v>
      </c>
      <c r="B38" s="145">
        <v>66</v>
      </c>
      <c r="C38" s="139">
        <v>75</v>
      </c>
      <c r="D38" s="160">
        <f>(C38-B38)/B38</f>
        <v>0.13636363636363635</v>
      </c>
      <c r="E38" s="162"/>
    </row>
    <row r="39" spans="1:5" s="147" customFormat="1" ht="19.5" customHeight="1">
      <c r="A39" s="161" t="s">
        <v>1396</v>
      </c>
      <c r="B39" s="145"/>
      <c r="C39" s="139">
        <f>C40</f>
        <v>0</v>
      </c>
      <c r="D39" s="160"/>
      <c r="E39" s="162"/>
    </row>
    <row r="40" spans="1:5" s="147" customFormat="1" ht="19.5" customHeight="1">
      <c r="A40" s="161" t="s">
        <v>1397</v>
      </c>
      <c r="B40" s="145"/>
      <c r="C40" s="139"/>
      <c r="D40" s="160"/>
      <c r="E40" s="162"/>
    </row>
    <row r="41" spans="1:5" s="147" customFormat="1" ht="19.5" customHeight="1">
      <c r="A41" s="161" t="s">
        <v>1398</v>
      </c>
      <c r="B41" s="145">
        <f>B42</f>
        <v>91</v>
      </c>
      <c r="C41" s="139">
        <f>SUM(C42:C46)</f>
        <v>137</v>
      </c>
      <c r="D41" s="160">
        <f>(C41-B41)/B41</f>
        <v>0.5054945054945055</v>
      </c>
      <c r="E41" s="162"/>
    </row>
    <row r="42" spans="1:5" s="147" customFormat="1" ht="19.5" customHeight="1">
      <c r="A42" s="163" t="s">
        <v>1387</v>
      </c>
      <c r="B42" s="145">
        <v>91</v>
      </c>
      <c r="C42" s="139">
        <v>87</v>
      </c>
      <c r="D42" s="160">
        <f>(C42-B42)/B42</f>
        <v>-0.04395604395604396</v>
      </c>
      <c r="E42" s="162"/>
    </row>
    <row r="43" spans="1:5" s="147" customFormat="1" ht="19.5" customHeight="1">
      <c r="A43" s="163" t="s">
        <v>1388</v>
      </c>
      <c r="B43" s="145"/>
      <c r="C43" s="139">
        <v>50</v>
      </c>
      <c r="D43" s="160"/>
      <c r="E43" s="162"/>
    </row>
    <row r="44" spans="1:5" s="147" customFormat="1" ht="19.5" customHeight="1">
      <c r="A44" s="163" t="s">
        <v>1399</v>
      </c>
      <c r="B44" s="145"/>
      <c r="C44" s="139"/>
      <c r="D44" s="160"/>
      <c r="E44" s="162"/>
    </row>
    <row r="45" spans="1:5" s="147" customFormat="1" ht="19.5" customHeight="1">
      <c r="A45" s="163" t="s">
        <v>1389</v>
      </c>
      <c r="B45" s="145"/>
      <c r="C45" s="139"/>
      <c r="D45" s="160"/>
      <c r="E45" s="162"/>
    </row>
    <row r="46" spans="1:5" s="147" customFormat="1" ht="19.5" customHeight="1">
      <c r="A46" s="163" t="s">
        <v>1400</v>
      </c>
      <c r="B46" s="145"/>
      <c r="C46" s="139"/>
      <c r="D46" s="160"/>
      <c r="E46" s="162"/>
    </row>
    <row r="47" spans="1:5" s="147" customFormat="1" ht="19.5" customHeight="1">
      <c r="A47" s="163" t="s">
        <v>1401</v>
      </c>
      <c r="B47" s="145"/>
      <c r="C47" s="139">
        <f>SUM(C48:C50)</f>
        <v>10</v>
      </c>
      <c r="D47" s="160"/>
      <c r="E47" s="162"/>
    </row>
    <row r="48" spans="1:5" s="147" customFormat="1" ht="19.5" customHeight="1">
      <c r="A48" s="163" t="s">
        <v>1402</v>
      </c>
      <c r="B48" s="145"/>
      <c r="C48" s="139">
        <v>10</v>
      </c>
      <c r="D48" s="160"/>
      <c r="E48" s="162"/>
    </row>
    <row r="49" spans="1:5" s="147" customFormat="1" ht="19.5" customHeight="1">
      <c r="A49" s="163" t="s">
        <v>1403</v>
      </c>
      <c r="B49" s="145"/>
      <c r="C49" s="139"/>
      <c r="D49" s="160"/>
      <c r="E49" s="162"/>
    </row>
    <row r="50" spans="1:5" s="147" customFormat="1" ht="19.5" customHeight="1">
      <c r="A50" s="163" t="s">
        <v>1404</v>
      </c>
      <c r="B50" s="145"/>
      <c r="C50" s="139"/>
      <c r="D50" s="160"/>
      <c r="E50" s="162"/>
    </row>
    <row r="51" spans="1:5" s="147" customFormat="1" ht="19.5" customHeight="1">
      <c r="A51" s="161" t="s">
        <v>1405</v>
      </c>
      <c r="B51" s="145"/>
      <c r="C51" s="139">
        <f>C52</f>
        <v>195</v>
      </c>
      <c r="D51" s="160"/>
      <c r="E51" s="162"/>
    </row>
    <row r="52" spans="1:5" s="147" customFormat="1" ht="19.5" customHeight="1">
      <c r="A52" s="161" t="s">
        <v>1406</v>
      </c>
      <c r="B52" s="145"/>
      <c r="C52" s="139">
        <f>SUM(C53:C54)</f>
        <v>195</v>
      </c>
      <c r="D52" s="160"/>
      <c r="E52" s="162"/>
    </row>
    <row r="53" spans="1:5" s="147" customFormat="1" ht="19.5" customHeight="1">
      <c r="A53" s="161" t="s">
        <v>1407</v>
      </c>
      <c r="B53" s="145"/>
      <c r="C53" s="139"/>
      <c r="D53" s="160"/>
      <c r="E53" s="162"/>
    </row>
    <row r="54" spans="1:5" s="147" customFormat="1" ht="19.5" customHeight="1">
      <c r="A54" s="161" t="s">
        <v>1408</v>
      </c>
      <c r="B54" s="145"/>
      <c r="C54" s="139">
        <v>195</v>
      </c>
      <c r="D54" s="160"/>
      <c r="E54" s="162"/>
    </row>
    <row r="55" spans="1:5" s="147" customFormat="1" ht="19.5" customHeight="1">
      <c r="A55" s="166" t="s">
        <v>1409</v>
      </c>
      <c r="B55" s="145"/>
      <c r="C55" s="139"/>
      <c r="D55" s="160"/>
      <c r="E55" s="162"/>
    </row>
    <row r="56" spans="1:5" s="147" customFormat="1" ht="19.5" customHeight="1">
      <c r="A56" s="166" t="s">
        <v>1410</v>
      </c>
      <c r="B56" s="145"/>
      <c r="C56" s="139"/>
      <c r="D56" s="160"/>
      <c r="E56" s="162"/>
    </row>
    <row r="57" spans="1:5" s="147" customFormat="1" ht="19.5" customHeight="1">
      <c r="A57" s="166" t="s">
        <v>1411</v>
      </c>
      <c r="B57" s="145"/>
      <c r="C57" s="139"/>
      <c r="D57" s="160"/>
      <c r="E57" s="162"/>
    </row>
    <row r="58" spans="1:5" s="147" customFormat="1" ht="19.5" customHeight="1">
      <c r="A58" s="166" t="s">
        <v>1412</v>
      </c>
      <c r="B58" s="145">
        <f>B59+B61</f>
        <v>17347</v>
      </c>
      <c r="C58" s="145">
        <f>C59+C61</f>
        <v>42401</v>
      </c>
      <c r="D58" s="160">
        <f aca="true" t="shared" si="1" ref="D58:D63">(C58-B58)/B58</f>
        <v>1.4442843142906554</v>
      </c>
      <c r="E58" s="162"/>
    </row>
    <row r="59" spans="1:5" s="147" customFormat="1" ht="19.5" customHeight="1">
      <c r="A59" s="166" t="s">
        <v>1413</v>
      </c>
      <c r="B59" s="145">
        <f>B60</f>
        <v>17100</v>
      </c>
      <c r="C59" s="145">
        <f>C60</f>
        <v>42100</v>
      </c>
      <c r="D59" s="160">
        <f t="shared" si="1"/>
        <v>1.4619883040935673</v>
      </c>
      <c r="E59" s="162"/>
    </row>
    <row r="60" spans="1:5" s="147" customFormat="1" ht="19.5" customHeight="1">
      <c r="A60" s="166" t="s">
        <v>1414</v>
      </c>
      <c r="B60" s="145">
        <v>17100</v>
      </c>
      <c r="C60" s="139">
        <v>42100</v>
      </c>
      <c r="D60" s="160">
        <f t="shared" si="1"/>
        <v>1.4619883040935673</v>
      </c>
      <c r="E60" s="162"/>
    </row>
    <row r="61" spans="1:5" s="147" customFormat="1" ht="19.5" customHeight="1">
      <c r="A61" s="166" t="s">
        <v>1415</v>
      </c>
      <c r="B61" s="145">
        <f>SUM(B62:B71)</f>
        <v>247</v>
      </c>
      <c r="C61" s="145">
        <f>SUM(C62:C71)</f>
        <v>301</v>
      </c>
      <c r="D61" s="160">
        <f t="shared" si="1"/>
        <v>0.21862348178137653</v>
      </c>
      <c r="E61" s="162"/>
    </row>
    <row r="62" spans="1:5" s="147" customFormat="1" ht="19.5" customHeight="1">
      <c r="A62" s="166" t="s">
        <v>1416</v>
      </c>
      <c r="B62" s="145">
        <v>19</v>
      </c>
      <c r="C62" s="139">
        <v>52</v>
      </c>
      <c r="D62" s="160">
        <f t="shared" si="1"/>
        <v>1.736842105263158</v>
      </c>
      <c r="E62" s="162"/>
    </row>
    <row r="63" spans="1:5" s="147" customFormat="1" ht="19.5" customHeight="1">
      <c r="A63" s="166" t="s">
        <v>1417</v>
      </c>
      <c r="B63" s="145">
        <v>3</v>
      </c>
      <c r="C63" s="139">
        <v>3</v>
      </c>
      <c r="D63" s="160">
        <f t="shared" si="1"/>
        <v>0</v>
      </c>
      <c r="E63" s="162"/>
    </row>
    <row r="64" spans="1:5" s="147" customFormat="1" ht="19.5" customHeight="1">
      <c r="A64" s="166" t="s">
        <v>1418</v>
      </c>
      <c r="B64" s="145"/>
      <c r="C64" s="139"/>
      <c r="D64" s="160"/>
      <c r="E64" s="162"/>
    </row>
    <row r="65" spans="1:5" s="147" customFormat="1" ht="19.5" customHeight="1">
      <c r="A65" s="166" t="s">
        <v>1419</v>
      </c>
      <c r="B65" s="145"/>
      <c r="C65" s="139"/>
      <c r="D65" s="160"/>
      <c r="E65" s="162"/>
    </row>
    <row r="66" spans="1:5" s="147" customFormat="1" ht="19.5" customHeight="1">
      <c r="A66" s="166" t="s">
        <v>1420</v>
      </c>
      <c r="B66" s="145">
        <v>19</v>
      </c>
      <c r="C66" s="139">
        <v>40</v>
      </c>
      <c r="D66" s="160">
        <f>(C66-B66)/B66</f>
        <v>1.105263157894737</v>
      </c>
      <c r="E66" s="162"/>
    </row>
    <row r="67" spans="1:5" s="147" customFormat="1" ht="19.5" customHeight="1">
      <c r="A67" s="166" t="s">
        <v>1421</v>
      </c>
      <c r="B67" s="145"/>
      <c r="C67" s="139"/>
      <c r="D67" s="160"/>
      <c r="E67" s="162"/>
    </row>
    <row r="68" spans="1:5" s="147" customFormat="1" ht="19.5" customHeight="1">
      <c r="A68" s="166" t="s">
        <v>1422</v>
      </c>
      <c r="B68" s="145"/>
      <c r="C68" s="139"/>
      <c r="D68" s="160"/>
      <c r="E68" s="162"/>
    </row>
    <row r="69" spans="1:5" s="147" customFormat="1" ht="19.5" customHeight="1">
      <c r="A69" s="166" t="s">
        <v>1423</v>
      </c>
      <c r="B69" s="145"/>
      <c r="C69" s="139"/>
      <c r="D69" s="160"/>
      <c r="E69" s="162"/>
    </row>
    <row r="70" spans="1:5" s="147" customFormat="1" ht="19.5" customHeight="1">
      <c r="A70" s="166" t="s">
        <v>1424</v>
      </c>
      <c r="B70" s="145">
        <v>56</v>
      </c>
      <c r="C70" s="139">
        <v>56</v>
      </c>
      <c r="D70" s="160">
        <f>(C70-B70)/B70</f>
        <v>0</v>
      </c>
      <c r="E70" s="162"/>
    </row>
    <row r="71" spans="1:5" s="148" customFormat="1" ht="19.5" customHeight="1">
      <c r="A71" s="166" t="s">
        <v>1425</v>
      </c>
      <c r="B71" s="145">
        <v>150</v>
      </c>
      <c r="C71" s="139">
        <v>150</v>
      </c>
      <c r="D71" s="160">
        <f>(C71-B71)/B71</f>
        <v>0</v>
      </c>
      <c r="E71" s="167"/>
    </row>
    <row r="72" spans="1:5" s="147" customFormat="1" ht="19.5" customHeight="1">
      <c r="A72" s="166" t="s">
        <v>1426</v>
      </c>
      <c r="B72" s="145">
        <f aca="true" t="shared" si="2" ref="B72:B76">B73</f>
        <v>0</v>
      </c>
      <c r="C72" s="139"/>
      <c r="D72" s="160"/>
      <c r="E72" s="162"/>
    </row>
    <row r="73" spans="1:5" s="147" customFormat="1" ht="19.5" customHeight="1">
      <c r="A73" s="166" t="s">
        <v>1427</v>
      </c>
      <c r="B73" s="145">
        <f t="shared" si="2"/>
        <v>0</v>
      </c>
      <c r="C73" s="139"/>
      <c r="D73" s="160"/>
      <c r="E73" s="162"/>
    </row>
    <row r="74" spans="1:5" s="147" customFormat="1" ht="19.5" customHeight="1">
      <c r="A74" s="166" t="s">
        <v>1428</v>
      </c>
      <c r="B74" s="145"/>
      <c r="C74" s="139"/>
      <c r="D74" s="160"/>
      <c r="E74" s="162"/>
    </row>
    <row r="75" spans="1:5" s="147" customFormat="1" ht="19.5" customHeight="1">
      <c r="A75" s="166" t="s">
        <v>1429</v>
      </c>
      <c r="B75" s="145">
        <f t="shared" si="2"/>
        <v>6015</v>
      </c>
      <c r="C75" s="145">
        <f aca="true" t="shared" si="3" ref="C75:C79">C76</f>
        <v>2468</v>
      </c>
      <c r="D75" s="160">
        <f>(C75-B75)/B75</f>
        <v>-0.5896924355777223</v>
      </c>
      <c r="E75" s="162"/>
    </row>
    <row r="76" spans="1:5" s="147" customFormat="1" ht="19.5" customHeight="1">
      <c r="A76" s="166" t="s">
        <v>1430</v>
      </c>
      <c r="B76" s="145">
        <f t="shared" si="2"/>
        <v>6015</v>
      </c>
      <c r="C76" s="145">
        <f t="shared" si="3"/>
        <v>2468</v>
      </c>
      <c r="D76" s="160">
        <f>(C76-B76)/B76</f>
        <v>-0.5896924355777223</v>
      </c>
      <c r="E76" s="162"/>
    </row>
    <row r="77" spans="1:5" s="147" customFormat="1" ht="19.5" customHeight="1">
      <c r="A77" s="166" t="s">
        <v>1431</v>
      </c>
      <c r="B77" s="145">
        <v>6015</v>
      </c>
      <c r="C77" s="139">
        <v>2468</v>
      </c>
      <c r="D77" s="160">
        <f>(C77-B77)/B77</f>
        <v>-0.5896924355777223</v>
      </c>
      <c r="E77" s="162"/>
    </row>
    <row r="78" spans="1:5" s="147" customFormat="1" ht="19.5" customHeight="1">
      <c r="A78" s="166" t="s">
        <v>1432</v>
      </c>
      <c r="B78" s="145"/>
      <c r="C78" s="168">
        <f t="shared" si="3"/>
        <v>35</v>
      </c>
      <c r="D78" s="160"/>
      <c r="E78" s="162"/>
    </row>
    <row r="79" spans="1:5" s="147" customFormat="1" ht="19.5" customHeight="1">
      <c r="A79" s="169" t="s">
        <v>1433</v>
      </c>
      <c r="B79" s="170"/>
      <c r="C79" s="168">
        <f t="shared" si="3"/>
        <v>35</v>
      </c>
      <c r="D79" s="160"/>
      <c r="E79" s="171"/>
    </row>
    <row r="80" spans="1:5" s="147" customFormat="1" ht="19.5" customHeight="1">
      <c r="A80" s="166" t="s">
        <v>1434</v>
      </c>
      <c r="B80" s="145"/>
      <c r="C80" s="139">
        <v>35</v>
      </c>
      <c r="D80" s="160"/>
      <c r="E80" s="162"/>
    </row>
    <row r="81" spans="1:5" s="147" customFormat="1" ht="19.5" customHeight="1">
      <c r="A81" s="166" t="s">
        <v>1435</v>
      </c>
      <c r="B81" s="145">
        <f>B82+B85</f>
        <v>0</v>
      </c>
      <c r="C81" s="139">
        <f>C82+C85</f>
        <v>0</v>
      </c>
      <c r="D81" s="160"/>
      <c r="E81" s="172"/>
    </row>
    <row r="82" spans="1:5" s="147" customFormat="1" ht="19.5" customHeight="1">
      <c r="A82" s="166" t="s">
        <v>1436</v>
      </c>
      <c r="B82" s="145">
        <f>B83+B84</f>
        <v>0</v>
      </c>
      <c r="C82" s="139">
        <f>SUM(C83:C84)</f>
        <v>0</v>
      </c>
      <c r="D82" s="160"/>
      <c r="E82" s="172"/>
    </row>
    <row r="83" spans="1:5" s="147" customFormat="1" ht="19.5" customHeight="1">
      <c r="A83" s="166" t="s">
        <v>1437</v>
      </c>
      <c r="B83" s="145"/>
      <c r="C83" s="139"/>
      <c r="D83" s="160"/>
      <c r="E83" s="172"/>
    </row>
    <row r="84" spans="1:5" s="147" customFormat="1" ht="19.5" customHeight="1">
      <c r="A84" s="166" t="s">
        <v>1438</v>
      </c>
      <c r="B84" s="145"/>
      <c r="C84" s="139"/>
      <c r="D84" s="160"/>
      <c r="E84" s="172"/>
    </row>
    <row r="85" spans="1:5" s="147" customFormat="1" ht="19.5" customHeight="1">
      <c r="A85" s="166" t="s">
        <v>1439</v>
      </c>
      <c r="B85" s="145">
        <f>B86</f>
        <v>0</v>
      </c>
      <c r="C85" s="139">
        <f>C86</f>
        <v>0</v>
      </c>
      <c r="D85" s="160"/>
      <c r="E85" s="172"/>
    </row>
    <row r="86" spans="1:5" s="147" customFormat="1" ht="19.5" customHeight="1">
      <c r="A86" s="166" t="s">
        <v>1440</v>
      </c>
      <c r="B86" s="145"/>
      <c r="C86" s="139"/>
      <c r="D86" s="160"/>
      <c r="E86" s="172"/>
    </row>
    <row r="87" spans="1:5" s="149" customFormat="1" ht="19.5" customHeight="1">
      <c r="A87" s="173" t="s">
        <v>1441</v>
      </c>
      <c r="B87" s="146">
        <f>B75+B58+B14+B81+B6+B9</f>
        <v>23741</v>
      </c>
      <c r="C87" s="146">
        <f>C75+C58+C14+C78+C9+C81+C6+C51</f>
        <v>52130</v>
      </c>
      <c r="D87" s="174">
        <f>(C87-B87)/B87</f>
        <v>1.195779453266501</v>
      </c>
      <c r="E87" s="175"/>
    </row>
  </sheetData>
  <sheetProtection/>
  <autoFilter ref="A4:E87"/>
  <mergeCells count="2">
    <mergeCell ref="A2:E2"/>
    <mergeCell ref="A3:E3"/>
  </mergeCells>
  <printOptions horizontalCentered="1"/>
  <pageMargins left="0.55" right="0.55" top="0.98" bottom="0.87" header="0.51" footer="0.71"/>
  <pageSetup firstPageNumber="43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showZeros="0" zoomScaleSheetLayoutView="100" workbookViewId="0" topLeftCell="A1">
      <selection activeCell="A2" sqref="A2:D2"/>
    </sheetView>
  </sheetViews>
  <sheetFormatPr defaultColWidth="12.125" defaultRowHeight="15" customHeight="1"/>
  <cols>
    <col min="1" max="1" width="35.00390625" style="44" customWidth="1"/>
    <col min="2" max="2" width="19.00390625" style="44" customWidth="1"/>
    <col min="3" max="3" width="35.00390625" style="44" customWidth="1"/>
    <col min="4" max="4" width="19.00390625" style="44" customWidth="1"/>
    <col min="5" max="16384" width="12.125" style="44" customWidth="1"/>
  </cols>
  <sheetData>
    <row r="1" ht="15" customHeight="1">
      <c r="A1" s="144" t="s">
        <v>1442</v>
      </c>
    </row>
    <row r="2" spans="1:4" s="44" customFormat="1" ht="33.75" customHeight="1">
      <c r="A2" s="46" t="s">
        <v>1443</v>
      </c>
      <c r="B2" s="46"/>
      <c r="C2" s="46"/>
      <c r="D2" s="46"/>
    </row>
    <row r="3" spans="1:4" s="44" customFormat="1" ht="16.5" customHeight="1">
      <c r="A3" s="47" t="s">
        <v>37</v>
      </c>
      <c r="B3" s="47"/>
      <c r="C3" s="47"/>
      <c r="D3" s="47"/>
    </row>
    <row r="4" spans="1:4" s="44" customFormat="1" ht="16.5" customHeight="1">
      <c r="A4" s="90" t="s">
        <v>1444</v>
      </c>
      <c r="B4" s="90" t="s">
        <v>1235</v>
      </c>
      <c r="C4" s="90" t="s">
        <v>1444</v>
      </c>
      <c r="D4" s="90" t="s">
        <v>1235</v>
      </c>
    </row>
    <row r="5" spans="1:4" s="44" customFormat="1" ht="17.25" customHeight="1">
      <c r="A5" s="53" t="s">
        <v>1445</v>
      </c>
      <c r="B5" s="145">
        <f>'[1]L10'!C6</f>
        <v>20532</v>
      </c>
      <c r="C5" s="53" t="s">
        <v>1446</v>
      </c>
      <c r="D5" s="145">
        <f>'[1]L10'!O6</f>
        <v>52130</v>
      </c>
    </row>
    <row r="6" spans="1:4" s="44" customFormat="1" ht="17.25" customHeight="1">
      <c r="A6" s="53" t="s">
        <v>1447</v>
      </c>
      <c r="B6" s="145">
        <f>B7</f>
        <v>416</v>
      </c>
      <c r="C6" s="53" t="s">
        <v>1448</v>
      </c>
      <c r="D6" s="145">
        <f>D7</f>
        <v>0</v>
      </c>
    </row>
    <row r="7" spans="1:4" s="44" customFormat="1" ht="17.25" customHeight="1">
      <c r="A7" s="53" t="s">
        <v>1449</v>
      </c>
      <c r="B7" s="145">
        <f>SUM(B8:B16)</f>
        <v>416</v>
      </c>
      <c r="C7" s="53" t="s">
        <v>1450</v>
      </c>
      <c r="D7" s="145">
        <f>SUM(D8:D16)</f>
        <v>0</v>
      </c>
    </row>
    <row r="8" spans="1:4" s="44" customFormat="1" ht="17.25" customHeight="1">
      <c r="A8" s="53" t="s">
        <v>1152</v>
      </c>
      <c r="B8" s="145">
        <f>'[1]L10'!D7</f>
        <v>0</v>
      </c>
      <c r="C8" s="53" t="s">
        <v>1152</v>
      </c>
      <c r="D8" s="145">
        <f>'[1]L10'!P7</f>
        <v>0</v>
      </c>
    </row>
    <row r="9" spans="1:4" s="44" customFormat="1" ht="17.25" customHeight="1">
      <c r="A9" s="53" t="s">
        <v>1153</v>
      </c>
      <c r="B9" s="145">
        <f>'[1]L10'!D8+'[1]L10'!D9</f>
        <v>-148</v>
      </c>
      <c r="C9" s="53" t="s">
        <v>1153</v>
      </c>
      <c r="D9" s="145">
        <f>'[1]L10'!P8+'[1]L10'!P9</f>
        <v>0</v>
      </c>
    </row>
    <row r="10" spans="1:4" s="44" customFormat="1" ht="17.25" customHeight="1">
      <c r="A10" s="53" t="s">
        <v>1154</v>
      </c>
      <c r="B10" s="145">
        <f>'[1]L10'!D10+'[1]L10'!D11</f>
        <v>3</v>
      </c>
      <c r="C10" s="53" t="s">
        <v>1154</v>
      </c>
      <c r="D10" s="145">
        <f>'[1]L10'!P10+'[1]L10'!P11</f>
        <v>0</v>
      </c>
    </row>
    <row r="11" spans="1:4" s="44" customFormat="1" ht="17.25" customHeight="1">
      <c r="A11" s="53" t="s">
        <v>1156</v>
      </c>
      <c r="B11" s="145">
        <f>'[1]L10'!D12+'[1]L10'!D13</f>
        <v>0</v>
      </c>
      <c r="C11" s="53" t="s">
        <v>1156</v>
      </c>
      <c r="D11" s="145">
        <f>'[1]L10'!P12+'[1]L10'!P13</f>
        <v>0</v>
      </c>
    </row>
    <row r="12" spans="1:4" s="44" customFormat="1" ht="17.25" customHeight="1">
      <c r="A12" s="53" t="s">
        <v>1157</v>
      </c>
      <c r="B12" s="145">
        <f>'[1]L10'!D14+'[1]L10'!D15+'[1]L10'!D16+'[1]L10'!D17+'[1]L10'!D18</f>
        <v>0</v>
      </c>
      <c r="C12" s="53" t="s">
        <v>1157</v>
      </c>
      <c r="D12" s="145">
        <f>'[1]L10'!P14+'[1]L10'!P15+'[1]L10'!P16+'[1]L10'!P17+'[1]L10'!P18</f>
        <v>0</v>
      </c>
    </row>
    <row r="13" spans="1:4" s="44" customFormat="1" ht="17.25" customHeight="1">
      <c r="A13" s="53" t="s">
        <v>1158</v>
      </c>
      <c r="B13" s="145">
        <f>'[1]L10'!D19+'[1]L10'!D20+'[1]L10'!D21</f>
        <v>225</v>
      </c>
      <c r="C13" s="53" t="s">
        <v>1158</v>
      </c>
      <c r="D13" s="145">
        <f>'[1]L10'!P19+'[1]L10'!P20+'[1]L10'!P21</f>
        <v>0</v>
      </c>
    </row>
    <row r="14" spans="1:4" s="44" customFormat="1" ht="17.25" customHeight="1">
      <c r="A14" s="53" t="s">
        <v>1159</v>
      </c>
      <c r="B14" s="145">
        <f>'[1]L10'!D22+'[1]L10'!D23+'[1]L10'!D24+'[1]L10'!D25+'[1]L10'!D26+'[1]L10'!D27</f>
        <v>0</v>
      </c>
      <c r="C14" s="53" t="s">
        <v>1159</v>
      </c>
      <c r="D14" s="145">
        <f>'[1]L10'!P22+'[1]L10'!P23+'[1]L10'!P24+'[1]L10'!P25+'[1]L10'!P26+'[1]L10'!P27</f>
        <v>0</v>
      </c>
    </row>
    <row r="15" spans="1:4" s="44" customFormat="1" ht="17.25" customHeight="1">
      <c r="A15" s="53" t="s">
        <v>1160</v>
      </c>
      <c r="B15" s="145">
        <f>'[1]L10'!D28</f>
        <v>0</v>
      </c>
      <c r="C15" s="53" t="s">
        <v>1160</v>
      </c>
      <c r="D15" s="145">
        <f>'[1]L10'!P28</f>
        <v>0</v>
      </c>
    </row>
    <row r="16" spans="1:4" s="44" customFormat="1" ht="17.25" customHeight="1">
      <c r="A16" s="53" t="s">
        <v>1167</v>
      </c>
      <c r="B16" s="145">
        <f>'[1]L10'!D31+'[1]L10'!D32+'[1]L10'!D33</f>
        <v>336</v>
      </c>
      <c r="C16" s="53" t="s">
        <v>1041</v>
      </c>
      <c r="D16" s="145">
        <f>'[1]L10'!P31+'[1]L10'!P32+'[1]L10'!P33</f>
        <v>0</v>
      </c>
    </row>
    <row r="17" spans="1:4" s="44" customFormat="1" ht="17.25" customHeight="1">
      <c r="A17" s="53" t="s">
        <v>1451</v>
      </c>
      <c r="B17" s="145">
        <v>0</v>
      </c>
      <c r="C17" s="53" t="s">
        <v>1452</v>
      </c>
      <c r="D17" s="145">
        <v>0</v>
      </c>
    </row>
    <row r="18" spans="1:4" s="44" customFormat="1" ht="17.25" customHeight="1">
      <c r="A18" s="53" t="s">
        <v>1453</v>
      </c>
      <c r="B18" s="145">
        <v>0</v>
      </c>
      <c r="C18" s="53"/>
      <c r="D18" s="145"/>
    </row>
    <row r="19" spans="1:4" s="44" customFormat="1" ht="17.25" customHeight="1">
      <c r="A19" s="53" t="s">
        <v>1454</v>
      </c>
      <c r="B19" s="145">
        <v>0</v>
      </c>
      <c r="C19" s="53"/>
      <c r="D19" s="145"/>
    </row>
    <row r="20" spans="1:4" s="44" customFormat="1" ht="17.25" customHeight="1">
      <c r="A20" s="53" t="s">
        <v>1455</v>
      </c>
      <c r="B20" s="145">
        <f>B21+B22</f>
        <v>0</v>
      </c>
      <c r="C20" s="53" t="s">
        <v>1456</v>
      </c>
      <c r="D20" s="145">
        <v>10918</v>
      </c>
    </row>
    <row r="21" spans="1:4" s="44" customFormat="1" ht="17.25" customHeight="1">
      <c r="A21" s="53" t="s">
        <v>1457</v>
      </c>
      <c r="B21" s="145">
        <v>0</v>
      </c>
      <c r="C21" s="53"/>
      <c r="D21" s="145"/>
    </row>
    <row r="22" spans="1:4" s="44" customFormat="1" ht="17.25" customHeight="1">
      <c r="A22" s="53" t="s">
        <v>1458</v>
      </c>
      <c r="B22" s="145">
        <v>0</v>
      </c>
      <c r="C22" s="53"/>
      <c r="D22" s="145"/>
    </row>
    <row r="23" spans="1:4" s="44" customFormat="1" ht="17.25" customHeight="1">
      <c r="A23" s="53" t="s">
        <v>1181</v>
      </c>
      <c r="B23" s="145">
        <f aca="true" t="shared" si="0" ref="B23:B26">B24</f>
        <v>0</v>
      </c>
      <c r="C23" s="53" t="s">
        <v>1182</v>
      </c>
      <c r="D23" s="145">
        <f>D24</f>
        <v>860</v>
      </c>
    </row>
    <row r="24" spans="1:4" s="44" customFormat="1" ht="17.25" customHeight="1">
      <c r="A24" s="53" t="s">
        <v>1183</v>
      </c>
      <c r="B24" s="145">
        <f t="shared" si="0"/>
        <v>0</v>
      </c>
      <c r="C24" s="53" t="s">
        <v>1459</v>
      </c>
      <c r="D24" s="145">
        <v>860</v>
      </c>
    </row>
    <row r="25" spans="1:4" s="44" customFormat="1" ht="17.25" customHeight="1">
      <c r="A25" s="53" t="s">
        <v>1460</v>
      </c>
      <c r="B25" s="145">
        <v>0</v>
      </c>
      <c r="C25" s="53" t="s">
        <v>1461</v>
      </c>
      <c r="D25" s="145"/>
    </row>
    <row r="26" spans="1:4" s="44" customFormat="1" ht="17.25" customHeight="1">
      <c r="A26" s="53" t="s">
        <v>1194</v>
      </c>
      <c r="B26" s="145">
        <f t="shared" si="0"/>
        <v>42960</v>
      </c>
      <c r="C26" s="53" t="s">
        <v>1195</v>
      </c>
      <c r="D26" s="145">
        <v>0</v>
      </c>
    </row>
    <row r="27" spans="1:4" s="44" customFormat="1" ht="17.25" customHeight="1">
      <c r="A27" s="53" t="s">
        <v>1462</v>
      </c>
      <c r="B27" s="145">
        <v>42960</v>
      </c>
      <c r="C27" s="53"/>
      <c r="D27" s="145"/>
    </row>
    <row r="28" spans="1:4" s="44" customFormat="1" ht="17.25" customHeight="1">
      <c r="A28" s="53" t="s">
        <v>1463</v>
      </c>
      <c r="B28" s="145">
        <v>0</v>
      </c>
      <c r="C28" s="53" t="s">
        <v>1464</v>
      </c>
      <c r="D28" s="145">
        <v>0</v>
      </c>
    </row>
    <row r="29" spans="1:4" s="44" customFormat="1" ht="17.25" customHeight="1">
      <c r="A29" s="53" t="s">
        <v>1465</v>
      </c>
      <c r="B29" s="145">
        <v>0</v>
      </c>
      <c r="C29" s="53" t="s">
        <v>1466</v>
      </c>
      <c r="D29" s="145">
        <v>0</v>
      </c>
    </row>
    <row r="30" spans="1:4" s="44" customFormat="1" ht="17.25" customHeight="1">
      <c r="A30" s="53"/>
      <c r="B30" s="145"/>
      <c r="C30" s="53" t="s">
        <v>1467</v>
      </c>
      <c r="D30" s="145">
        <f>'[1]L10'!Y6</f>
        <v>0</v>
      </c>
    </row>
    <row r="31" spans="1:4" s="44" customFormat="1" ht="17.25" customHeight="1">
      <c r="A31" s="53"/>
      <c r="B31" s="145"/>
      <c r="C31" s="53" t="s">
        <v>1468</v>
      </c>
      <c r="D31" s="145">
        <f>B32-D5-D6-D17-D20-D23-D26-D28-D29-D30</f>
        <v>0</v>
      </c>
    </row>
    <row r="32" spans="1:4" s="45" customFormat="1" ht="16.5" customHeight="1">
      <c r="A32" s="90" t="s">
        <v>1469</v>
      </c>
      <c r="B32" s="146">
        <f>SUM(B5,B6,B17:B20,B23,B26,B28,B29)</f>
        <v>63908</v>
      </c>
      <c r="C32" s="90" t="s">
        <v>1470</v>
      </c>
      <c r="D32" s="146">
        <f>SUM(D5,D6,D17,D20,D23,D26,D28:D31)</f>
        <v>63908</v>
      </c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2018-07-20T01:19:09Z</cp:lastPrinted>
  <dcterms:created xsi:type="dcterms:W3CDTF">2015-07-21T02:52:31Z</dcterms:created>
  <dcterms:modified xsi:type="dcterms:W3CDTF">2022-08-15T05:24:39Z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