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8"/>
  </bookViews>
  <sheets>
    <sheet name="附件1" sheetId="4" r:id="rId1"/>
    <sheet name="附件2" sheetId="5" r:id="rId2"/>
    <sheet name="附件3" sheetId="18" r:id="rId3"/>
    <sheet name="附件4 " sheetId="19" r:id="rId4"/>
    <sheet name="附件5" sheetId="8" r:id="rId5"/>
    <sheet name="附件6" sheetId="20" r:id="rId6"/>
    <sheet name="附件7" sheetId="6" r:id="rId7"/>
    <sheet name="附件8" sheetId="7" r:id="rId8"/>
    <sheet name="附件9" sheetId="21" r:id="rId9"/>
    <sheet name="附件10" sheetId="10" r:id="rId10"/>
    <sheet name="附件11" sheetId="9" r:id="rId11"/>
    <sheet name="附件12" sheetId="22" r:id="rId12"/>
    <sheet name="附件13" sheetId="24" r:id="rId13"/>
    <sheet name="附件14" sheetId="25" r:id="rId14"/>
    <sheet name="附件15" sheetId="26" r:id="rId15"/>
    <sheet name="附件16" sheetId="27" r:id="rId16"/>
  </sheets>
  <externalReferences>
    <externalReference r:id="rId17"/>
    <externalReference r:id="rId18"/>
  </externalReferences>
  <definedNames>
    <definedName name="_xlnm._FilterDatabase" localSheetId="15" hidden="1">附件16!$A$4:$H$22</definedName>
    <definedName name="_xlnm._FilterDatabase" localSheetId="7" hidden="1">附件8!$A$1:$E$95</definedName>
    <definedName name="_xlnm.Print_Area" localSheetId="9">附件10!$A$1:$E$23</definedName>
    <definedName name="_xlnm.Print_Area" localSheetId="1">附件2!$A$1:$E$1279</definedName>
    <definedName name="_xlnm.Print_Area" localSheetId="4">附件5!$A$1:$E$53</definedName>
    <definedName name="_xlnm.Print_Area" localSheetId="0">附件1!$A$1:$E$31</definedName>
    <definedName name="_xlnm.Print_Titles" localSheetId="0">附件1!$1:$4</definedName>
    <definedName name="_xlnm.Print_Titles" localSheetId="1">附件2!$1:$4</definedName>
    <definedName name="_xlnm.Print_Area" localSheetId="3">'附件4 '!$A$1:$C$74</definedName>
    <definedName name="_xlnm.Print_Area" localSheetId="2">附件3!$A$1:$D$111</definedName>
    <definedName name="_xlnm.Print_Titles" localSheetId="2">附件3!$1:$4</definedName>
    <definedName name="_xlnm._FilterDatabase" localSheetId="1" hidden="1">附件2!$A$5:$IT$1279</definedName>
  </definedNames>
  <calcPr calcId="144525"/>
</workbook>
</file>

<file path=xl/sharedStrings.xml><?xml version="1.0" encoding="utf-8"?>
<sst xmlns="http://schemas.openxmlformats.org/spreadsheetml/2006/main" count="1659">
  <si>
    <t>附件1</t>
  </si>
  <si>
    <t>2024年朝天区一般公共预算收入决算表</t>
  </si>
  <si>
    <t xml:space="preserve">      单位：万元</t>
  </si>
  <si>
    <t>收  入  项  目</t>
  </si>
  <si>
    <t>2024年预算
调整数</t>
  </si>
  <si>
    <t>2024年决算数</t>
  </si>
  <si>
    <t>决算数较预算调
整数增（减）
比例</t>
  </si>
  <si>
    <t>备注</t>
  </si>
  <si>
    <t>一、税收收入</t>
  </si>
  <si>
    <t>增 值 税</t>
  </si>
  <si>
    <t>营业税</t>
  </si>
  <si>
    <t>企业所得税</t>
  </si>
  <si>
    <t>企业所得税退税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</si>
  <si>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</si>
  <si>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</si>
  <si>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</si>
  <si>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</si>
  <si>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</si>
  <si>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</si>
  <si>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</si>
  <si>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</si>
  <si>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</si>
  <si>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</si>
  <si>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</si>
  <si>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</si>
  <si>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</si>
  <si>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</si>
  <si>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</si>
  <si>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</si>
  <si>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</si>
  <si>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</si>
  <si>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</si>
  <si>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捐赠收入</t>
  </si>
  <si>
    <t>其他收入</t>
  </si>
  <si>
    <t>一般公共预算收入合计</t>
  </si>
  <si>
    <t>附件2</t>
  </si>
  <si>
    <t>2024年朝天区一般公共预算支出决算表</t>
  </si>
  <si>
    <t>单位：万元</t>
  </si>
  <si>
    <t>预  算  科  目</t>
  </si>
  <si>
    <t>2024年预算调整数</t>
  </si>
  <si>
    <t>决算数较预算调整数增（减）
比例</t>
  </si>
  <si>
    <t>一、一般公共服务支出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</si>
  <si>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</si>
  <si>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</si>
  <si>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</si>
  <si>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</si>
  <si>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</si>
  <si>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</si>
  <si>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</si>
  <si>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</si>
  <si>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</si>
  <si>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</si>
  <si>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</si>
  <si>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</si>
  <si>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</si>
  <si>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</si>
  <si>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</si>
  <si>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</si>
  <si>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</si>
  <si>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政府办公厅（室）及相关机构事务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</si>
  <si>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</si>
  <si>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</si>
  <si>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</si>
  <si>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</si>
  <si>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其他政府办公厅（室）及相关机构事务支出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</si>
  <si>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</si>
  <si>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</si>
  <si>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</si>
  <si>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</si>
  <si>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</si>
  <si>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</si>
  <si>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</si>
  <si>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</si>
  <si>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</si>
  <si>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</si>
  <si>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</si>
  <si>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</si>
  <si>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</si>
  <si>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</si>
  <si>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</si>
  <si>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</si>
  <si>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</si>
  <si>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</si>
  <si>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</si>
  <si>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</si>
  <si>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</si>
  <si>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</si>
  <si>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</si>
  <si>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</si>
  <si>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</si>
  <si>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</si>
  <si>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</si>
  <si>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</si>
  <si>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</si>
  <si>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</si>
  <si>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</si>
  <si>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</si>
  <si>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</si>
  <si>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</si>
  <si>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</si>
  <si>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</si>
  <si>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</si>
  <si>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</si>
  <si>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</si>
  <si>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</si>
  <si>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</si>
  <si>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</si>
  <si>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</si>
  <si>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</si>
  <si>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</si>
  <si>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</si>
  <si>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</si>
  <si>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</si>
  <si>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</si>
  <si>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</si>
  <si>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</si>
  <si>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</si>
  <si>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</si>
  <si>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</si>
  <si>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党委办公厅（室）及相关机构事务</t>
  </si>
  <si>
    <t xml:space="preserve">    专项业务</t>
  </si>
  <si>
    <t xml:space="preserve">    其他党委办公厅（室）及相关机构事务支出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</si>
  <si>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</si>
  <si>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</si>
  <si>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</si>
  <si>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</si>
  <si>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</si>
  <si>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</si>
  <si>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</si>
  <si>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</si>
  <si>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</si>
  <si>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</si>
  <si>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</si>
  <si>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</t>
  </si>
  <si>
    <t xml:space="preserve">    其他共产党事务支出</t>
  </si>
  <si>
    <t xml:space="preserve">  网信事务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</si>
  <si>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</si>
  <si>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</si>
  <si>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</si>
  <si>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市场监督管理专项</t>
  </si>
  <si>
    <t xml:space="preserve">    市场秩序执法</t>
  </si>
  <si>
    <t xml:space="preserve">    消费者权益保护</t>
  </si>
  <si>
    <t xml:space="preserve">    价格监督检查</t>
  </si>
  <si>
    <t xml:space="preserve">    市场监督管理技术支持</t>
  </si>
  <si>
    <t xml:space="preserve">    质量基础</t>
  </si>
  <si>
    <t xml:space="preserve">    标准化管理</t>
  </si>
  <si>
    <t xml:space="preserve">    药品事务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</si>
  <si>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</si>
  <si>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</si>
  <si>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</si>
  <si>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</si>
  <si>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</si>
  <si>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</si>
  <si>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</si>
  <si>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</si>
  <si>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</t>
  </si>
  <si>
    <t xml:space="preserve">    国家赔偿费用支出</t>
  </si>
  <si>
    <t xml:space="preserve">    其他一般公共服务支出</t>
  </si>
  <si>
    <t>二、外交支出</t>
  </si>
  <si>
    <t xml:space="preserve">  外交管理事务</t>
  </si>
  <si>
    <t xml:space="preserve">  驻外机构</t>
  </si>
  <si>
    <t xml:space="preserve">    驻外使领馆（团、处）</t>
  </si>
  <si>
    <t xml:space="preserve">  对外援助</t>
  </si>
  <si>
    <t xml:space="preserve">    援外优惠贷款贴息</t>
  </si>
  <si>
    <t xml:space="preserve">  国际组织</t>
  </si>
  <si>
    <t xml:space="preserve">    国际组织会费</t>
  </si>
  <si>
    <t xml:space="preserve">  对外合作与交流</t>
  </si>
  <si>
    <t xml:space="preserve">    在华国际会议</t>
  </si>
  <si>
    <t xml:space="preserve">  对外宣传</t>
  </si>
  <si>
    <t xml:space="preserve">    对外宣传</t>
  </si>
  <si>
    <t xml:space="preserve">  边界勘界联检</t>
  </si>
  <si>
    <t xml:space="preserve">    边界勘界</t>
  </si>
  <si>
    <t xml:space="preserve">  国际发展合作</t>
  </si>
  <si>
    <t xml:space="preserve">  其他外交支出</t>
  </si>
  <si>
    <t xml:space="preserve">    其他外交支出</t>
  </si>
  <si>
    <t>三、国防支出</t>
  </si>
  <si>
    <t xml:space="preserve">  现役部队</t>
  </si>
  <si>
    <t xml:space="preserve">    现役部队</t>
  </si>
  <si>
    <t xml:space="preserve">  国防科研事业</t>
  </si>
  <si>
    <t xml:space="preserve">    国防科研事业</t>
  </si>
  <si>
    <t xml:space="preserve">  专项工程</t>
  </si>
  <si>
    <t xml:space="preserve">    专项工程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</si>
  <si>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</si>
  <si>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</si>
  <si>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</si>
  <si>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</si>
  <si>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</si>
  <si>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</si>
  <si>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</si>
  <si>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</si>
  <si>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</si>
  <si>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</si>
  <si>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</t>
  </si>
  <si>
    <t xml:space="preserve">    其他国防支出</t>
  </si>
  <si>
    <t>四、公共安全支出</t>
  </si>
  <si>
    <t xml:space="preserve">  武装警察部队</t>
  </si>
  <si>
    <t xml:space="preserve">    武装警察部队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</si>
  <si>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</si>
  <si>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</si>
  <si>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</si>
  <si>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</si>
  <si>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</si>
  <si>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</si>
  <si>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</si>
  <si>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</si>
  <si>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</si>
  <si>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</si>
  <si>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</si>
  <si>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</si>
  <si>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</si>
  <si>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</si>
  <si>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</si>
  <si>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</si>
  <si>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</si>
  <si>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</si>
  <si>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</si>
  <si>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</si>
  <si>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</si>
  <si>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公共法律服务</t>
  </si>
  <si>
    <t xml:space="preserve">    法律援助</t>
  </si>
  <si>
    <t xml:space="preserve">    国家统一法律职业资格考试</t>
  </si>
  <si>
    <t xml:space="preserve">    仲裁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</si>
  <si>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</si>
  <si>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</si>
  <si>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</si>
  <si>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</si>
  <si>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</si>
  <si>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</si>
  <si>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</si>
  <si>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</si>
  <si>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</si>
  <si>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 xml:space="preserve">    其他公共安全支出</t>
  </si>
  <si>
    <t>五、教育支出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</si>
  <si>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</si>
  <si>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</si>
  <si>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</si>
  <si>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</si>
  <si>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</si>
  <si>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</si>
  <si>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</si>
  <si>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</si>
  <si>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</si>
  <si>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</si>
  <si>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</si>
  <si>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</si>
  <si>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</si>
  <si>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</si>
  <si>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</si>
  <si>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中等职业教育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</si>
  <si>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</si>
  <si>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</si>
  <si>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</si>
  <si>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</si>
  <si>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</si>
  <si>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</si>
  <si>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</si>
  <si>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</si>
  <si>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</si>
  <si>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</si>
  <si>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</si>
  <si>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</si>
  <si>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</si>
  <si>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</si>
  <si>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</si>
  <si>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</si>
  <si>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</si>
  <si>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</si>
  <si>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</si>
  <si>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</si>
  <si>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</si>
  <si>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</si>
  <si>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</si>
  <si>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</si>
  <si>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</si>
  <si>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</si>
  <si>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</si>
  <si>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</si>
  <si>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</si>
  <si>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</si>
  <si>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</si>
  <si>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</si>
  <si>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</si>
  <si>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</t>
  </si>
  <si>
    <t xml:space="preserve">    其他教育支出</t>
  </si>
  <si>
    <t>六、科学技术支出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</si>
  <si>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</si>
  <si>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</si>
  <si>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</si>
  <si>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</si>
  <si>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</si>
  <si>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</si>
  <si>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</si>
  <si>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</si>
  <si>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</si>
  <si>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</si>
  <si>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</si>
  <si>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</si>
  <si>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</si>
  <si>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</si>
  <si>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</si>
  <si>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</si>
  <si>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</si>
  <si>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</si>
  <si>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</si>
  <si>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</si>
  <si>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</si>
  <si>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</si>
  <si>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</si>
  <si>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</si>
  <si>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</si>
  <si>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</si>
  <si>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</si>
  <si>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</si>
  <si>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</si>
  <si>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</si>
  <si>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</si>
  <si>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</si>
  <si>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</si>
  <si>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科学技术普及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</si>
  <si>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</si>
  <si>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</si>
  <si>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</si>
  <si>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</si>
  <si>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</si>
  <si>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</si>
  <si>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</si>
  <si>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</si>
  <si>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</si>
  <si>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</t>
  </si>
  <si>
    <t xml:space="preserve">    科技奖励</t>
  </si>
  <si>
    <t xml:space="preserve">    核应急</t>
  </si>
  <si>
    <t xml:space="preserve">    转制科研机构</t>
  </si>
  <si>
    <t xml:space="preserve">    其他科学技术支出</t>
  </si>
  <si>
    <t>七、文化旅游体育与传媒支出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</si>
  <si>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</si>
  <si>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</si>
  <si>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</si>
  <si>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</si>
  <si>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</si>
  <si>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</si>
  <si>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</si>
  <si>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</si>
  <si>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</si>
  <si>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文化和旅游管理事务</t>
  </si>
  <si>
    <t xml:space="preserve">    旅游宣传</t>
  </si>
  <si>
    <t xml:space="preserve">    文化旅游管理事务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</si>
  <si>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</si>
  <si>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</si>
  <si>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</si>
  <si>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</si>
  <si>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</si>
  <si>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</si>
  <si>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</si>
  <si>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</si>
  <si>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</si>
  <si>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</si>
  <si>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</si>
  <si>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</si>
  <si>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</si>
  <si>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</si>
  <si>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</si>
  <si>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</si>
  <si>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</si>
  <si>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</si>
  <si>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</si>
  <si>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</si>
  <si>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</si>
  <si>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</si>
  <si>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</si>
  <si>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</si>
  <si>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其他文化体育与传媒支出</t>
  </si>
  <si>
    <t xml:space="preserve">    宣传文化发展专项支出</t>
  </si>
  <si>
    <t xml:space="preserve">    文化产业发展专项支出</t>
  </si>
  <si>
    <t xml:space="preserve">    其他文化体育与传媒支出</t>
  </si>
  <si>
    <t>八、社会保障和就业支出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</si>
  <si>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</si>
  <si>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</si>
  <si>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</si>
  <si>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</si>
  <si>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</si>
  <si>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</si>
  <si>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</si>
  <si>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</si>
  <si>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</si>
  <si>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</si>
  <si>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</si>
  <si>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</si>
  <si>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</si>
  <si>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</si>
  <si>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</si>
  <si>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</si>
  <si>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  用其他财政资金补充基金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</si>
  <si>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</si>
  <si>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</si>
  <si>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</si>
  <si>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</si>
  <si>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</si>
  <si>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</si>
  <si>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</si>
  <si>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</si>
  <si>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</si>
  <si>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</si>
  <si>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</si>
  <si>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</si>
  <si>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</si>
  <si>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</si>
  <si>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</si>
  <si>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</si>
  <si>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</si>
  <si>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</si>
  <si>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</si>
  <si>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</si>
  <si>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</si>
  <si>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</si>
  <si>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</si>
  <si>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</si>
  <si>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</si>
  <si>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</si>
  <si>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</si>
  <si>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</si>
  <si>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</si>
  <si>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</si>
  <si>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</si>
  <si>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</si>
  <si>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</si>
  <si>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</si>
  <si>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</si>
  <si>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</si>
  <si>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</si>
  <si>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</si>
  <si>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</si>
  <si>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</si>
  <si>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</si>
  <si>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</si>
  <si>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</si>
  <si>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</si>
  <si>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</si>
  <si>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</si>
  <si>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</si>
  <si>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</si>
  <si>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</si>
  <si>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</si>
  <si>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</si>
  <si>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</si>
  <si>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</si>
  <si>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</si>
  <si>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</si>
  <si>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</si>
  <si>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</si>
  <si>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</si>
  <si>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</si>
  <si>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</si>
  <si>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</si>
  <si>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</si>
  <si>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</si>
  <si>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</si>
  <si>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</si>
  <si>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</si>
  <si>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</si>
  <si>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</si>
  <si>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</si>
  <si>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</si>
  <si>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</si>
  <si>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</si>
  <si>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</si>
  <si>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</si>
  <si>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</si>
  <si>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</si>
  <si>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</si>
  <si>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</si>
  <si>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</si>
  <si>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</si>
  <si>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</si>
  <si>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</si>
  <si>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</si>
  <si>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财政代缴社会保险保费支出</t>
  </si>
  <si>
    <t xml:space="preserve">    财政代缴城乡居民基本养老保险费支出</t>
  </si>
  <si>
    <t xml:space="preserve">  其他社会保障和就业支出</t>
  </si>
  <si>
    <t xml:space="preserve">    其他社会保障和就业支出</t>
  </si>
  <si>
    <t>九、卫生健康支出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</si>
  <si>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</si>
  <si>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</si>
  <si>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</si>
  <si>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</si>
  <si>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中医（民族）医院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</si>
  <si>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</si>
  <si>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</si>
  <si>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</si>
  <si>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</si>
  <si>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</si>
  <si>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</si>
  <si>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</si>
  <si>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</si>
  <si>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</si>
  <si>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</si>
  <si>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</si>
  <si>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</si>
  <si>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</si>
  <si>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</si>
  <si>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</si>
  <si>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</si>
  <si>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</si>
  <si>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</si>
  <si>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</si>
  <si>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</si>
  <si>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</si>
  <si>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</si>
  <si>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</si>
  <si>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</si>
  <si>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</si>
  <si>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</si>
  <si>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</si>
  <si>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中医（民族医）药专项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</si>
  <si>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</si>
  <si>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</si>
  <si>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</si>
  <si>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</si>
  <si>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</si>
  <si>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</si>
  <si>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</si>
  <si>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</si>
  <si>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</si>
  <si>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</si>
  <si>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</si>
  <si>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</si>
  <si>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</si>
  <si>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</si>
  <si>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</si>
  <si>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</si>
  <si>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</si>
  <si>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</si>
  <si>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</si>
  <si>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</si>
  <si>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</si>
  <si>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</si>
  <si>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</si>
  <si>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</si>
  <si>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</si>
  <si>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</t>
  </si>
  <si>
    <t xml:space="preserve">    老龄卫生健康事务</t>
  </si>
  <si>
    <t xml:space="preserve">  疾病预防控制事务</t>
  </si>
  <si>
    <t xml:space="preserve">    其他疾病预防控制事务支出</t>
  </si>
  <si>
    <t xml:space="preserve">  其他卫生健康支出</t>
  </si>
  <si>
    <t xml:space="preserve">    其他卫生健康支出</t>
  </si>
  <si>
    <t>十、节能环保支出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</si>
  <si>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</si>
  <si>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</si>
  <si>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</si>
  <si>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</si>
  <si>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</si>
  <si>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</si>
  <si>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</si>
  <si>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</si>
  <si>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</si>
  <si>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</si>
  <si>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</si>
  <si>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</si>
  <si>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</si>
  <si>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</si>
  <si>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</si>
  <si>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</si>
  <si>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</si>
  <si>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</si>
  <si>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</si>
  <si>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</si>
  <si>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</si>
  <si>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</si>
  <si>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自然地保护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</si>
  <si>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</si>
  <si>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</si>
  <si>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</si>
  <si>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</si>
  <si>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</si>
  <si>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</si>
  <si>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</si>
  <si>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</si>
  <si>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</si>
  <si>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</si>
  <si>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</si>
  <si>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</si>
  <si>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</si>
  <si>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</si>
  <si>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</si>
  <si>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</si>
  <si>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</si>
  <si>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</si>
  <si>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</si>
  <si>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</si>
  <si>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</si>
  <si>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</t>
  </si>
  <si>
    <t xml:space="preserve">    已垦草原退耕还草</t>
  </si>
  <si>
    <t xml:space="preserve">  能源节约利用</t>
  </si>
  <si>
    <t xml:space="preserve">    能源节约利用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</si>
  <si>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</si>
  <si>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</si>
  <si>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</si>
  <si>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</si>
  <si>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</si>
  <si>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</si>
  <si>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</t>
  </si>
  <si>
    <t xml:space="preserve">    可再生能源</t>
  </si>
  <si>
    <t xml:space="preserve">  循环经济</t>
  </si>
  <si>
    <t xml:space="preserve">    循环经济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</si>
  <si>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</si>
  <si>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</si>
  <si>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</si>
  <si>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</si>
  <si>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</si>
  <si>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</si>
  <si>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</si>
  <si>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</si>
  <si>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</si>
  <si>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</si>
  <si>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</t>
  </si>
  <si>
    <t xml:space="preserve">    其他节能环保支出</t>
  </si>
  <si>
    <t>十一、城乡社区支出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</si>
  <si>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</si>
  <si>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</si>
  <si>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</si>
  <si>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</si>
  <si>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</si>
  <si>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</si>
  <si>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</si>
  <si>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</si>
  <si>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</si>
  <si>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</si>
  <si>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</si>
  <si>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</si>
  <si>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</si>
  <si>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</si>
  <si>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</si>
  <si>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</si>
  <si>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</si>
  <si>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其他城乡社区支出</t>
  </si>
  <si>
    <t xml:space="preserve">    其他城乡社区支出</t>
  </si>
  <si>
    <t>十二、农林水支出</t>
  </si>
  <si>
    <t xml:space="preserve">  农业农村</t>
  </si>
  <si>
    <t xml:space="preserve">    农业生产发展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</si>
  <si>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</si>
  <si>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</si>
  <si>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</si>
  <si>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</si>
  <si>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</si>
  <si>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</si>
  <si>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</si>
  <si>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</si>
  <si>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</si>
  <si>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</si>
  <si>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</si>
  <si>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</si>
  <si>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</si>
  <si>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</si>
  <si>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乡村道路建设</t>
  </si>
  <si>
    <t xml:space="preserve">    成品油价格改革对渔业的补贴</t>
  </si>
  <si>
    <t xml:space="preserve">    对高校毕业生到基层任职补助</t>
  </si>
  <si>
    <t xml:space="preserve">    耕地建行与利用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</si>
  <si>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</si>
  <si>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</si>
  <si>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</si>
  <si>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</si>
  <si>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</si>
  <si>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</si>
  <si>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</si>
  <si>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</si>
  <si>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</si>
  <si>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</si>
  <si>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</si>
  <si>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</si>
  <si>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</si>
  <si>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</si>
  <si>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</si>
  <si>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</si>
  <si>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</si>
  <si>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林业草原防灾减灾</t>
  </si>
  <si>
    <t xml:space="preserve">    国家公园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</si>
  <si>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</si>
  <si>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</si>
  <si>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</si>
  <si>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</si>
  <si>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</si>
  <si>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</si>
  <si>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</si>
  <si>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</si>
  <si>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</si>
  <si>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</si>
  <si>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</si>
  <si>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</si>
  <si>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</si>
  <si>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</si>
  <si>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</si>
  <si>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</si>
  <si>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</si>
  <si>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</si>
  <si>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</si>
  <si>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</si>
  <si>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</si>
  <si>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</si>
  <si>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农村供水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</si>
  <si>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</si>
  <si>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</si>
  <si>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</si>
  <si>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</si>
  <si>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</si>
  <si>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</si>
  <si>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</si>
  <si>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</si>
  <si>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</si>
  <si>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</si>
  <si>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</si>
  <si>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巩固脱贫衔接乡村振兴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</si>
  <si>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</si>
  <si>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</si>
  <si>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</si>
  <si>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</si>
  <si>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</si>
  <si>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其他巩固脱贫衔接乡村振兴支出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</si>
  <si>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</si>
  <si>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</si>
  <si>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</si>
  <si>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</si>
  <si>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</si>
  <si>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</si>
  <si>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</si>
  <si>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</si>
  <si>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</si>
  <si>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</si>
  <si>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</si>
  <si>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</si>
  <si>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</si>
  <si>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</si>
  <si>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</si>
  <si>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</si>
  <si>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</si>
  <si>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</si>
  <si>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</si>
  <si>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</si>
  <si>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其他目标价格补贴</t>
  </si>
  <si>
    <t xml:space="preserve">  其他农林水支出</t>
  </si>
  <si>
    <t xml:space="preserve">    化解其他公益性乡村债务支出</t>
  </si>
  <si>
    <t xml:space="preserve">    其他农林水支出</t>
  </si>
  <si>
    <t>十三、交通运输支出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</si>
  <si>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</si>
  <si>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</si>
  <si>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</si>
  <si>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</si>
  <si>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</si>
  <si>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</si>
  <si>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</si>
  <si>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</si>
  <si>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</si>
  <si>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</si>
  <si>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</si>
  <si>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</si>
  <si>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</si>
  <si>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</si>
  <si>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</si>
  <si>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</si>
  <si>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</si>
  <si>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</si>
  <si>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</si>
  <si>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</si>
  <si>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</si>
  <si>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</si>
  <si>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</si>
  <si>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</si>
  <si>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</si>
  <si>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</si>
  <si>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</si>
  <si>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</si>
  <si>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</si>
  <si>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</si>
  <si>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</si>
  <si>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</si>
  <si>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</si>
  <si>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</si>
  <si>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</si>
  <si>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</si>
  <si>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</si>
  <si>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</si>
  <si>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</si>
  <si>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</si>
  <si>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</si>
  <si>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</si>
  <si>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</si>
  <si>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</si>
  <si>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</si>
  <si>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</si>
  <si>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</t>
  </si>
  <si>
    <t xml:space="preserve">    公共交通运营补助</t>
  </si>
  <si>
    <t xml:space="preserve">    其他交通运输支出</t>
  </si>
  <si>
    <t>十四、资源勘探信息等支出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</si>
  <si>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</si>
  <si>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</si>
  <si>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</si>
  <si>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</si>
  <si>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</si>
  <si>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</si>
  <si>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</si>
  <si>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</si>
  <si>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</si>
  <si>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</si>
  <si>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</si>
  <si>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</si>
  <si>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</si>
  <si>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</si>
  <si>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</si>
  <si>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</si>
  <si>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</si>
  <si>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</si>
  <si>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</si>
  <si>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</si>
  <si>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</si>
  <si>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</si>
  <si>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</si>
  <si>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</si>
  <si>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</si>
  <si>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</si>
  <si>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产业发展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</si>
  <si>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</si>
  <si>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</si>
  <si>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</si>
  <si>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工业建设及运行维护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</si>
  <si>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</si>
  <si>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</si>
  <si>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</si>
  <si>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</si>
  <si>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</si>
  <si>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</si>
  <si>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</si>
  <si>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</si>
  <si>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</si>
  <si>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</si>
  <si>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</si>
  <si>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</si>
  <si>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</si>
  <si>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</si>
  <si>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</si>
  <si>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</si>
  <si>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</t>
  </si>
  <si>
    <t>十五、商业服务业等支出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</si>
  <si>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</si>
  <si>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</si>
  <si>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</si>
  <si>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</si>
  <si>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</si>
  <si>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</si>
  <si>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</si>
  <si>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</si>
  <si>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</si>
  <si>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</t>
  </si>
  <si>
    <t xml:space="preserve">    服务业基础设施建设</t>
  </si>
  <si>
    <t xml:space="preserve">    其他商业服务业等支出</t>
  </si>
  <si>
    <t>十六、金融支出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</si>
  <si>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</si>
  <si>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</si>
  <si>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</si>
  <si>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</si>
  <si>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</si>
  <si>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</si>
  <si>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</si>
  <si>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</si>
  <si>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</si>
  <si>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</si>
  <si>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</si>
  <si>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</si>
  <si>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</si>
  <si>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</si>
  <si>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</si>
  <si>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</si>
  <si>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</si>
  <si>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</si>
  <si>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</si>
  <si>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</si>
  <si>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</si>
  <si>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</si>
  <si>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</t>
  </si>
  <si>
    <t xml:space="preserve">    其他金融支出</t>
  </si>
  <si>
    <t>十七、援助其他地区支出</t>
  </si>
  <si>
    <t>十八、自然资源海洋气象等支出</t>
  </si>
  <si>
    <t xml:space="preserve">  自然资源事务</t>
  </si>
  <si>
    <t xml:space="preserve">    自然资源规划及管理</t>
  </si>
  <si>
    <t xml:space="preserve">    土地资源利用与保护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</si>
  <si>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</si>
  <si>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</si>
  <si>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</si>
  <si>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国土整治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</si>
  <si>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</si>
  <si>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</si>
  <si>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</si>
  <si>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</si>
  <si>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</si>
  <si>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地质勘查基金（周转金）支出</t>
  </si>
  <si>
    <t xml:space="preserve">    其他自然资源事物支出</t>
  </si>
  <si>
    <t xml:space="preserve">  海洋管理事务</t>
  </si>
  <si>
    <t xml:space="preserve">  测绘事务</t>
  </si>
  <si>
    <t xml:space="preserve">    其他测绘事务支出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</si>
  <si>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</si>
  <si>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</si>
  <si>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</si>
  <si>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</si>
  <si>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</si>
  <si>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</si>
  <si>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</si>
  <si>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</si>
  <si>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</si>
  <si>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</si>
  <si>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</si>
  <si>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</si>
  <si>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</t>
  </si>
  <si>
    <t xml:space="preserve">    其他自然资源海洋气象等支出</t>
  </si>
  <si>
    <t>十九、住房保障支出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</si>
  <si>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</si>
  <si>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</si>
  <si>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</si>
  <si>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</si>
  <si>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</si>
  <si>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</si>
  <si>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</si>
  <si>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老旧小区改造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</si>
  <si>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</si>
  <si>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</si>
  <si>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</si>
  <si>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</si>
  <si>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</si>
  <si>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</si>
  <si>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</si>
  <si>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</si>
  <si>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</si>
  <si>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</si>
  <si>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二十、粮油物资储备支出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</si>
  <si>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</si>
  <si>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</si>
  <si>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</si>
  <si>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</si>
  <si>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</si>
  <si>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</si>
  <si>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</si>
  <si>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设施建设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</si>
  <si>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</si>
  <si>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</si>
  <si>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</si>
  <si>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</si>
  <si>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</si>
  <si>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</si>
  <si>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</si>
  <si>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</si>
  <si>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</si>
  <si>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</si>
  <si>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</si>
  <si>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</si>
  <si>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</si>
  <si>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</si>
  <si>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</si>
  <si>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</si>
  <si>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</si>
  <si>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</si>
  <si>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</si>
  <si>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</si>
  <si>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</si>
  <si>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储备粮（油）库建设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</si>
  <si>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</si>
  <si>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</si>
  <si>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</si>
  <si>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</si>
  <si>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</si>
  <si>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</si>
  <si>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</si>
  <si>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</si>
  <si>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</si>
  <si>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</si>
  <si>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</si>
  <si>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</si>
  <si>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</si>
  <si>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</si>
  <si>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二十一、灾害防治及应急管理支出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</si>
  <si>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</si>
  <si>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</si>
  <si>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</si>
  <si>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</si>
  <si>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</si>
  <si>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</si>
  <si>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</si>
  <si>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</si>
  <si>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</si>
  <si>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</si>
  <si>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</si>
  <si>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</si>
  <si>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</si>
  <si>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</si>
  <si>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</si>
  <si>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</si>
  <si>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</si>
  <si>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</si>
  <si>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</si>
  <si>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</si>
  <si>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</si>
  <si>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</si>
  <si>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</si>
  <si>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</si>
  <si>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</si>
  <si>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</si>
  <si>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</si>
  <si>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</si>
  <si>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</si>
  <si>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</si>
  <si>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</si>
  <si>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</si>
  <si>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</si>
  <si>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</si>
  <si>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</si>
  <si>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其他自然灾害生活救助支出</t>
  </si>
  <si>
    <t xml:space="preserve">  其他灾害防治及应急管理支出</t>
  </si>
  <si>
    <t>二十二、预备费</t>
  </si>
  <si>
    <t xml:space="preserve">  预备费</t>
  </si>
  <si>
    <t>二十三、其他支出</t>
  </si>
  <si>
    <t xml:space="preserve">  年初预留</t>
  </si>
  <si>
    <t xml:space="preserve">    年初预留</t>
  </si>
  <si>
    <t xml:space="preserve">  其他支出</t>
  </si>
  <si>
    <t xml:space="preserve">    其他支出</t>
  </si>
  <si>
    <t>二十四、债务付息支出</t>
  </si>
  <si>
    <t xml:space="preserve">  地方政府一般债务付息支出</t>
  </si>
  <si>
    <t xml:space="preserve">    地方政府一般债券付息支出</t>
  </si>
  <si>
    <t xml:space="preserve">    地方政府向国际组织借款付息支出</t>
  </si>
  <si>
    <t xml:space="preserve">    地方政府其他一般债务付息支出</t>
  </si>
  <si>
    <t>二十五、债务发行费用支出</t>
  </si>
  <si>
    <t xml:space="preserve">  地方政府一般债务发行费用支出</t>
  </si>
  <si>
    <t xml:space="preserve">    地方政府一般债务发行费用支出</t>
  </si>
  <si>
    <t>一般公共预算支出合计</t>
  </si>
  <si>
    <t>附件3</t>
  </si>
  <si>
    <t>2024年朝天区一般公共预算收支决算平衡表</t>
  </si>
  <si>
    <t>收   入</t>
  </si>
  <si>
    <t>决 算 数</t>
  </si>
  <si>
    <t>支   出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</si>
  <si>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</si>
  <si>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</si>
  <si>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</si>
  <si>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</si>
  <si>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</si>
  <si>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</si>
  <si>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</si>
  <si>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</si>
  <si>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</si>
  <si>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</si>
  <si>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</si>
  <si>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</si>
  <si>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</si>
  <si>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</si>
  <si>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</si>
  <si>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</si>
  <si>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</si>
  <si>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</si>
  <si>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</si>
  <si>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</si>
  <si>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</si>
  <si>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</si>
  <si>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</si>
  <si>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</si>
  <si>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</si>
  <si>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</si>
  <si>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</si>
  <si>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</si>
  <si>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</si>
  <si>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</si>
  <si>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</si>
  <si>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</si>
  <si>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</si>
  <si>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</si>
  <si>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</si>
  <si>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</si>
  <si>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</si>
  <si>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</si>
  <si>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</si>
  <si>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</si>
  <si>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</si>
  <si>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</si>
  <si>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</si>
  <si>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</si>
  <si>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巩固脱贫攻坚成果衔接乡村振兴转移支付收入</t>
  </si>
  <si>
    <t xml:space="preserve">    欠发达地区转移支付支出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</si>
  <si>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</si>
  <si>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</si>
  <si>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</si>
  <si>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</si>
  <si>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</si>
  <si>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</si>
  <si>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</si>
  <si>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</si>
  <si>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</si>
  <si>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</si>
  <si>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</si>
  <si>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</si>
  <si>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</si>
  <si>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</si>
  <si>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</si>
  <si>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</si>
  <si>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</si>
  <si>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</si>
  <si>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</si>
  <si>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</si>
  <si>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</si>
  <si>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</si>
  <si>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</si>
  <si>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</si>
  <si>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</si>
  <si>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</si>
  <si>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资源勘探工业信息等共同财政事权转移支付收入  </t>
  </si>
  <si>
    <t xml:space="preserve">    资源勘探工业信息等共同财政事权转移支付支出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</si>
  <si>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</si>
  <si>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</si>
  <si>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</si>
  <si>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</si>
  <si>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</si>
  <si>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</si>
  <si>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</si>
  <si>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</si>
  <si>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</si>
  <si>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</si>
  <si>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</si>
  <si>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</si>
  <si>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</si>
  <si>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</si>
  <si>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</si>
  <si>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</si>
  <si>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</si>
  <si>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</si>
  <si>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</si>
  <si>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</si>
  <si>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</si>
  <si>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</si>
  <si>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</si>
  <si>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</si>
  <si>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</si>
  <si>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</si>
  <si>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</si>
  <si>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</si>
  <si>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</si>
  <si>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</si>
  <si>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</si>
  <si>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</si>
  <si>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</si>
  <si>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</si>
  <si>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</si>
  <si>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</si>
  <si>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</si>
  <si>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</si>
  <si>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</si>
  <si>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</si>
  <si>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</si>
  <si>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</si>
  <si>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</si>
  <si>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</si>
  <si>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</si>
  <si>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</si>
  <si>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</si>
  <si>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</si>
  <si>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</si>
  <si>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</si>
  <si>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</si>
  <si>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</si>
  <si>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</si>
  <si>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</si>
  <si>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</si>
  <si>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</si>
  <si>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</si>
  <si>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</si>
  <si>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</si>
  <si>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</si>
  <si>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</si>
  <si>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</si>
  <si>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</si>
  <si>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</si>
  <si>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</si>
  <si>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</si>
  <si>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</si>
  <si>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</si>
  <si>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</si>
  <si>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</si>
  <si>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</si>
  <si>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</si>
  <si>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</si>
  <si>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</si>
  <si>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</si>
  <si>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</si>
  <si>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</si>
  <si>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</si>
  <si>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</si>
  <si>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</si>
  <si>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</si>
  <si>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</si>
  <si>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</si>
  <si>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</si>
  <si>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</si>
  <si>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</si>
  <si>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</si>
  <si>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</si>
  <si>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</si>
  <si>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</si>
  <si>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</si>
  <si>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</si>
  <si>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</si>
  <si>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</si>
  <si>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</si>
  <si>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</si>
  <si>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</si>
  <si>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</si>
  <si>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</si>
  <si>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</si>
  <si>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</si>
  <si>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</si>
  <si>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</si>
  <si>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</si>
  <si>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附件4</t>
  </si>
  <si>
    <t>2024年朝天区一般公共预算经济分类科目支出决算表</t>
  </si>
  <si>
    <t>单位:万元</t>
  </si>
  <si>
    <t>科目名称</t>
  </si>
  <si>
    <t>决算数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</si>
  <si>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</si>
  <si>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</si>
  <si>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</si>
  <si>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</si>
  <si>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</si>
  <si>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</si>
  <si>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</si>
  <si>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</si>
  <si>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</si>
  <si>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</si>
  <si>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</si>
  <si>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</si>
  <si>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</si>
  <si>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</si>
  <si>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</si>
  <si>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</si>
  <si>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</si>
  <si>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</si>
  <si>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</si>
  <si>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</si>
  <si>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</si>
  <si>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</si>
  <si>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</si>
  <si>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</si>
  <si>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</si>
  <si>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</si>
  <si>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</si>
  <si>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</si>
  <si>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</si>
  <si>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</si>
  <si>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</si>
  <si>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资本性支出(基本建设）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</si>
  <si>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</si>
  <si>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</si>
  <si>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</si>
  <si>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</si>
  <si>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</si>
  <si>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</si>
  <si>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资本金注入(基本建设）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</si>
  <si>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</si>
  <si>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</si>
  <si>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</si>
  <si>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</si>
  <si>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</si>
  <si>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</si>
  <si>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</si>
  <si>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</si>
  <si>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</si>
  <si>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</si>
  <si>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</si>
  <si>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</si>
  <si>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</si>
  <si>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</si>
  <si>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</si>
  <si>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</si>
  <si>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</si>
  <si>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预留</t>
  </si>
  <si>
    <t>其他支出</t>
  </si>
  <si>
    <t xml:space="preserve">  国家赔偿费用支出</t>
  </si>
  <si>
    <t xml:space="preserve">  对民间非营利组织和群众性自治组织补贴</t>
  </si>
  <si>
    <t>合  计</t>
  </si>
  <si>
    <t>附件5</t>
  </si>
  <si>
    <t>2024年朝天区一般公共预算经济分类科目基本支出决算表</t>
  </si>
  <si>
    <t>基本支出合计</t>
  </si>
  <si>
    <t>2024年预算数</t>
  </si>
  <si>
    <t>决算数较预算数增（减）比例</t>
  </si>
  <si>
    <t>一、机关工资福利支出</t>
  </si>
  <si>
    <t xml:space="preserve">     工资奖金津补贴</t>
  </si>
  <si>
    <t xml:space="preserve">     社会保障缴费</t>
  </si>
  <si>
    <t xml:space="preserve">     住房公积金</t>
  </si>
  <si>
    <t xml:space="preserve"> 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</si>
  <si>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</si>
  <si>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</si>
  <si>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</si>
  <si>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</si>
  <si>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</si>
  <si>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</si>
  <si>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</si>
  <si>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</si>
  <si>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</si>
  <si>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</si>
  <si>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</t>
  </si>
  <si>
    <t xml:space="preserve">    物业管理费</t>
  </si>
  <si>
    <t xml:space="preserve">    差旅费</t>
  </si>
  <si>
    <t xml:space="preserve">    维修（护）费</t>
  </si>
  <si>
    <t xml:space="preserve">    租赁费</t>
  </si>
  <si>
    <t xml:space="preserve">    公务接待费</t>
  </si>
  <si>
    <t xml:space="preserve">    专用材料费购置</t>
  </si>
  <si>
    <t xml:space="preserve">    被装购置费</t>
  </si>
  <si>
    <t xml:space="preserve">    专用燃料费</t>
  </si>
  <si>
    <t xml:space="preserve">    福利费</t>
  </si>
  <si>
    <t xml:space="preserve">    劳务费</t>
  </si>
  <si>
    <t xml:space="preserve">    委托业务费</t>
  </si>
  <si>
    <t xml:space="preserve">    工会经费</t>
  </si>
  <si>
    <t xml:space="preserve">    公务用车运行维护费</t>
  </si>
  <si>
    <t xml:space="preserve">    因公出国（境）费用</t>
  </si>
  <si>
    <t xml:space="preserve">    其他交通费用</t>
  </si>
  <si>
    <t xml:space="preserve">    其他商品和服务支出</t>
  </si>
  <si>
    <t>三、对事业单位经常性补助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</si>
  <si>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</si>
  <si>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</si>
  <si>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</si>
  <si>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 xml:space="preserve"> 四、对个人和家庭的补助</t>
  </si>
  <si>
    <t xml:space="preserve">     社会福利和救助</t>
  </si>
  <si>
    <t>   离退休费</t>
  </si>
  <si>
    <t xml:space="preserve">     助学金</t>
  </si>
  <si>
    <t>   退休费</t>
  </si>
  <si>
    <t>   抚恤金</t>
  </si>
  <si>
    <t>   生活补助</t>
  </si>
  <si>
    <t>   奖励金</t>
  </si>
  <si>
    <t>   其他对个人和家庭的补助</t>
  </si>
  <si>
    <t xml:space="preserve"> 五、其他支出</t>
  </si>
  <si>
    <t xml:space="preserve">     其他支出</t>
  </si>
  <si>
    <t>合    计</t>
  </si>
  <si>
    <t>附件6</t>
  </si>
  <si>
    <t>2024年朝天区预算内基本建设决算表</t>
  </si>
  <si>
    <t>预算科目（项目）</t>
  </si>
  <si>
    <t>一、教育支出</t>
  </si>
  <si>
    <t>（一）本级支出</t>
  </si>
  <si>
    <t xml:space="preserve">  教育强国推进工程</t>
  </si>
  <si>
    <t>二、节能环保支出</t>
  </si>
  <si>
    <t xml:space="preserve">  重点流域农业面源污染治理项目</t>
  </si>
  <si>
    <t>三、城乡社区支出</t>
  </si>
  <si>
    <t xml:space="preserve">  朝天区2024年城市燃气管道老化更新改造项目</t>
  </si>
  <si>
    <t>四、农林水支出</t>
  </si>
  <si>
    <t xml:space="preserve">   农村产业融合发展项目</t>
  </si>
  <si>
    <t xml:space="preserve">   以工代赈示范工程</t>
  </si>
  <si>
    <t>五、灾害防治及应急管理支出</t>
  </si>
  <si>
    <t xml:space="preserve">   暴雨洪涝灾害灾后应急恢复</t>
  </si>
  <si>
    <t>预算内基本建设支出合计</t>
  </si>
  <si>
    <t>本级支出合计</t>
  </si>
  <si>
    <t>附件7</t>
  </si>
  <si>
    <t>2024年朝天区政府性基金预算收入决算表</t>
  </si>
  <si>
    <t>决算数较预算调整数增（减）比例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</si>
  <si>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</si>
  <si>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</si>
  <si>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</si>
  <si>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</si>
  <si>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</si>
  <si>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六、新菜地开发建设基金收入</t>
  </si>
  <si>
    <t>七、新增建设用地土地有偿使用费收入</t>
  </si>
  <si>
    <t>八、南水北调工程建设基金收入</t>
  </si>
  <si>
    <t>九、城市公用事业附加收入</t>
  </si>
  <si>
    <t>十、国有土地收益基金收入</t>
  </si>
  <si>
    <t>十一、农业土地开发资金收入</t>
  </si>
  <si>
    <t>十二、国有土地使用权出让收入</t>
  </si>
  <si>
    <t>十三、大中型水库库区基金收入</t>
  </si>
  <si>
    <t>十四、彩票公益金收入</t>
  </si>
  <si>
    <t>十五、城市基础设施配套费收入</t>
  </si>
  <si>
    <t>十六、小型水库移民扶助基金收入</t>
  </si>
  <si>
    <t>十七、国家重大水利工程建设基金收入</t>
  </si>
  <si>
    <t>十八、车辆通行费</t>
  </si>
  <si>
    <t>十九、污水处理费收入</t>
  </si>
  <si>
    <t>二十、彩票发行机构和彩票销售机构的业务费用</t>
  </si>
  <si>
    <t>二十一、其他政府性基金专项债务对应项目专项收入</t>
  </si>
  <si>
    <t>政府性基金预算收入合计</t>
  </si>
  <si>
    <t>附件8</t>
  </si>
  <si>
    <t>2024年朝天区政府性基金预算支出决算表</t>
  </si>
  <si>
    <t>二、文化旅游体育与传媒支出</t>
  </si>
  <si>
    <t xml:space="preserve">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</si>
  <si>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</si>
  <si>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</si>
  <si>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</si>
  <si>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</si>
  <si>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</si>
  <si>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棚户区改造支出</t>
  </si>
  <si>
    <t xml:space="preserve">      公共租赁住房支出</t>
  </si>
  <si>
    <t xml:space="preserve">      农业生产发展支出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</si>
  <si>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</si>
  <si>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</si>
  <si>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</si>
  <si>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 国有土地收益基金安排的支出</t>
  </si>
  <si>
    <t xml:space="preserve">      其他国有土地收益基金支出</t>
  </si>
  <si>
    <t xml:space="preserve">   农业土地开发资金安排的支出</t>
  </si>
  <si>
    <t xml:space="preserve">   污水处理费安排的支出</t>
  </si>
  <si>
    <t xml:space="preserve">      污水处理设施建设和运营</t>
  </si>
  <si>
    <t xml:space="preserve">      其他污水处理费安排的支出</t>
  </si>
  <si>
    <t xml:space="preserve">   城市基础设施配套费对应专项债务收入安排的支出  </t>
  </si>
  <si>
    <t xml:space="preserve">      城市公共设施  </t>
  </si>
  <si>
    <t xml:space="preserve">      城市环境卫生  </t>
  </si>
  <si>
    <t xml:space="preserve">      城市防洪  </t>
  </si>
  <si>
    <t xml:space="preserve">      其他城市基础设施配套费对应专项债务收入安排的支出  </t>
  </si>
  <si>
    <t xml:space="preserve">   国有土地使用权出让收入对应专项债务收入安排的支出  </t>
  </si>
  <si>
    <t xml:space="preserve">      征地和拆迁补偿支出  </t>
  </si>
  <si>
    <t xml:space="preserve">      土地开发支出  </t>
  </si>
  <si>
    <t xml:space="preserve">      城市建设支出  </t>
  </si>
  <si>
    <t xml:space="preserve">      农村基础设施建设支出  </t>
  </si>
  <si>
    <t xml:space="preserve">      廉租住房支出  </t>
  </si>
  <si>
    <t xml:space="preserve">      棚户区改造支出  </t>
  </si>
  <si>
    <t xml:space="preserve">      公共租赁住房支出  </t>
  </si>
  <si>
    <t xml:space="preserve">      其他国有土地使用权出让收入对应专项债务收入安排的支出  </t>
  </si>
  <si>
    <t xml:space="preserve">  大中型水库库区基金安排的支出</t>
  </si>
  <si>
    <t xml:space="preserve">    基础设施建设和经济发展</t>
  </si>
  <si>
    <t xml:space="preserve">    其他大中型水库库区基金支出</t>
  </si>
  <si>
    <t xml:space="preserve">  三峡水库库区基金支出</t>
  </si>
  <si>
    <t xml:space="preserve">    解决移民遗留问题</t>
  </si>
  <si>
    <t xml:space="preserve">    库区维护和管理</t>
  </si>
  <si>
    <t xml:space="preserve">    其他三峡水库库区基金支出</t>
  </si>
  <si>
    <t xml:space="preserve">  水库移民后期扶持基金支出</t>
  </si>
  <si>
    <t xml:space="preserve">    移民补助</t>
  </si>
  <si>
    <t xml:space="preserve">    其他大中型水库移民后期扶持基金支出</t>
  </si>
  <si>
    <t>五、交通运输支出</t>
  </si>
  <si>
    <t>六、资源勘探工业信息等支出</t>
  </si>
  <si>
    <t xml:space="preserve">   超长期特别国债安排的支出</t>
  </si>
  <si>
    <t xml:space="preserve">      资源勘探开发</t>
  </si>
  <si>
    <t xml:space="preserve">      制造业</t>
  </si>
  <si>
    <t xml:space="preserve">      工业和信息产业</t>
  </si>
  <si>
    <t xml:space="preserve">      其他资源勘探工业信息等支出</t>
  </si>
  <si>
    <t>七、其他支出</t>
  </si>
  <si>
    <t xml:space="preserve">   其他政府性基金及对应专项债务收入安排的支出</t>
  </si>
  <si>
    <t xml:space="preserve">      其他政府性基金安排的支出  </t>
  </si>
  <si>
    <t xml:space="preserve">      其他地方自行试点项目收益专项债券收入安排的支出  </t>
  </si>
  <si>
    <t xml:space="preserve">      其他政府性基金债务收入安排的支出  </t>
  </si>
  <si>
    <t xml:space="preserve">   彩票公益金安排的支出</t>
  </si>
  <si>
    <t xml:space="preserve">      用于补充全国社会保障基金的彩票公益金支出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</si>
  <si>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</si>
  <si>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</si>
  <si>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</si>
  <si>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</si>
  <si>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</si>
  <si>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</si>
  <si>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用于巩固脱贫攻坚成果衔接乡村振兴的彩票公益金支出</t>
  </si>
  <si>
    <t xml:space="preserve">      用于法律援助的彩票公益金支出</t>
  </si>
  <si>
    <t xml:space="preserve">      用于城乡医疗救助的彩票公益金支出</t>
  </si>
  <si>
    <t xml:space="preserve">      用于其他社会公益事业的彩票公益金支出</t>
  </si>
  <si>
    <t>八、债务付息支出</t>
  </si>
  <si>
    <t xml:space="preserve">   地方政府专项债务付息支出</t>
  </si>
  <si>
    <t xml:space="preserve">      海南省高等级公路车辆通行附加费债务付息支出</t>
  </si>
  <si>
    <t xml:space="preserve">      国家电影事业发展专项资金债务付息支出</t>
  </si>
  <si>
    <t xml:space="preserve">      国有土地使用权出让金债务付息支出</t>
  </si>
  <si>
    <t xml:space="preserve">      农业土地开发资金债务付息支出</t>
  </si>
  <si>
    <t xml:space="preserve">      大中型水库库区基金债务付息支出</t>
  </si>
  <si>
    <t xml:space="preserve">      城市基础设施配套费债务付息支出</t>
  </si>
  <si>
    <t xml:space="preserve">      小型水库移民扶助基金债务付息支出</t>
  </si>
  <si>
    <t xml:space="preserve">      棚户区改造专项债券付息支出</t>
  </si>
  <si>
    <t xml:space="preserve">      其他地方自行试点项目收益专项债券付息支出</t>
  </si>
  <si>
    <t>九、债务发行费用支出</t>
  </si>
  <si>
    <t xml:space="preserve">   地方政府专项债务发行费用支出</t>
  </si>
  <si>
    <t xml:space="preserve">      国有土地使用权出让金债务发行费用支出</t>
  </si>
  <si>
    <t xml:space="preserve">      其他地方自行试点项目收益专项债券发行费用支出</t>
  </si>
  <si>
    <t xml:space="preserve">      其他政府性基金债务发行费用支出</t>
  </si>
  <si>
    <t>政府性基金预算支出合计</t>
  </si>
  <si>
    <t>附件9</t>
  </si>
  <si>
    <t>2024年朝天区政府性基金预算收支决算平衡表</t>
  </si>
  <si>
    <t>项目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</si>
  <si>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</si>
  <si>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</si>
  <si>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</si>
  <si>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</si>
  <si>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</si>
  <si>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</si>
  <si>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超长期特别国债转移支付收入</t>
  </si>
  <si>
    <t xml:space="preserve">    其他收入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</si>
  <si>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</si>
  <si>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</si>
  <si>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</si>
  <si>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</si>
  <si>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</si>
  <si>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</si>
  <si>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从一般公共预算调入的其他资金</t>
  </si>
  <si>
    <t xml:space="preserve">  其他调入资金</t>
  </si>
  <si>
    <t xml:space="preserve">  地方政府专项债务还本支出</t>
  </si>
  <si>
    <t xml:space="preserve">    专项债务收入</t>
  </si>
  <si>
    <t xml:space="preserve">  抗疫特别国债还本支出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</si>
  <si>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</si>
  <si>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</si>
  <si>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</si>
  <si>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</si>
  <si>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</si>
  <si>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</si>
  <si>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</si>
  <si>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</si>
  <si>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</si>
  <si>
    <t>附件10</t>
  </si>
  <si>
    <t>2024年朝天区国有资本经营预算收入决算表</t>
  </si>
  <si>
    <t>项      目</t>
  </si>
  <si>
    <t>一、利润收入</t>
  </si>
  <si>
    <t xml:space="preserve">    金融企业利润收入</t>
  </si>
  <si>
    <t xml:space="preserve">    石油石化企业利润收入</t>
  </si>
  <si>
    <t xml:space="preserve">    电力企业利润收入</t>
  </si>
  <si>
    <t xml:space="preserve">    地质勘查企业利润收入</t>
  </si>
  <si>
    <t xml:space="preserve">    卫生体育福利企业利润收入</t>
  </si>
  <si>
    <t xml:space="preserve">    教育文化广播企业利润收入</t>
  </si>
  <si>
    <t xml:space="preserve">    其他国有资本经营预算企业利润收入</t>
  </si>
  <si>
    <t>二、股利、股息收入</t>
  </si>
  <si>
    <t xml:space="preserve">    国有控股公司股利、股息收入</t>
  </si>
  <si>
    <t xml:space="preserve">    国有参股公司股利、股息收入</t>
  </si>
  <si>
    <t xml:space="preserve">    其他国有资本经营预算企业股利、股息收入</t>
  </si>
  <si>
    <t>三、产权转让收入</t>
  </si>
  <si>
    <t xml:space="preserve">    国有股权、股份转让收入</t>
  </si>
  <si>
    <t xml:space="preserve">    国有独资企业产权转让收入</t>
  </si>
  <si>
    <t xml:space="preserve">    其他国有资本经营预算企业产权转让收入</t>
  </si>
  <si>
    <t>四、其他收入</t>
  </si>
  <si>
    <t xml:space="preserve">    其他国有资本经营预算收入</t>
  </si>
  <si>
    <t xml:space="preserve"> 国有资本经营预算收入合计</t>
  </si>
  <si>
    <t>附件11</t>
  </si>
  <si>
    <t>2024年朝天区国有资本经营预算支出决算表</t>
  </si>
  <si>
    <t xml:space="preserve">国有资本经营预算支出 </t>
  </si>
  <si>
    <t xml:space="preserve">    解决历史遗留问题及改革成本支出</t>
  </si>
  <si>
    <t xml:space="preserve">       厂办大集体改革支出</t>
  </si>
  <si>
    <t xml:space="preserve">       “三供一业”移交补助支出</t>
  </si>
  <si>
    <t xml:space="preserve">       国有企业退休人员社会化管理补助支出</t>
  </si>
  <si>
    <t xml:space="preserve">       国有企业改革成本支出</t>
  </si>
  <si>
    <t xml:space="preserve">       其他解决历史遗留问题及改革成本支出</t>
  </si>
  <si>
    <t xml:space="preserve">    国有企业资本金注入</t>
  </si>
  <si>
    <t xml:space="preserve">       国有经济结构调整支出   </t>
  </si>
  <si>
    <t xml:space="preserve">       公益性设施投资支出</t>
  </si>
  <si>
    <t xml:space="preserve">       前瞻性战略性产业发展支出</t>
  </si>
  <si>
    <t xml:space="preserve">       其他国有企业资本金注入</t>
  </si>
  <si>
    <t xml:space="preserve">    国有企业政策性补贴</t>
  </si>
  <si>
    <t xml:space="preserve">       国有企业政策性补贴</t>
  </si>
  <si>
    <t xml:space="preserve">    金融国有资本经营预算支出</t>
  </si>
  <si>
    <t xml:space="preserve">       资本性支出</t>
  </si>
  <si>
    <t xml:space="preserve">       改革性支出</t>
  </si>
  <si>
    <t xml:space="preserve">       其他金融国有资本经营预算支出</t>
  </si>
  <si>
    <t xml:space="preserve">    其他国有资本经营预算支出</t>
  </si>
  <si>
    <t xml:space="preserve">       其他国有资本经营预算支出</t>
  </si>
  <si>
    <t>国有资本经营预算支出合计</t>
  </si>
  <si>
    <t>附件12</t>
  </si>
  <si>
    <t>2024年朝天区国有资本经营预算收支决算平衡表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</si>
  <si>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</si>
  <si>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</si>
  <si>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</si>
  <si>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</si>
  <si>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</si>
  <si>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</si>
  <si>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</si>
  <si>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</si>
  <si>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</si>
  <si>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</si>
  <si>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</si>
  <si>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</si>
  <si>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</si>
  <si>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附件13</t>
  </si>
  <si>
    <t>朝天区2024年地方政府债务限额及余额决算情况表</t>
  </si>
  <si>
    <t>地   区</t>
  </si>
  <si>
    <t>2024年债务限额</t>
  </si>
  <si>
    <t>2024年债务余额决算数</t>
  </si>
  <si>
    <t>合计</t>
  </si>
  <si>
    <t>一般债务</t>
  </si>
  <si>
    <t>专项债务</t>
  </si>
  <si>
    <t>朝天区</t>
  </si>
  <si>
    <t>附件14</t>
  </si>
  <si>
    <t>朝天区2024年地方政府债务相关情况表</t>
  </si>
  <si>
    <t>项    目</t>
  </si>
  <si>
    <t>本地区</t>
  </si>
  <si>
    <t>一、2023年末地方政府债务余额</t>
  </si>
  <si>
    <t xml:space="preserve">    其中： 一般债务</t>
  </si>
  <si>
    <t xml:space="preserve">           专项债务</t>
  </si>
  <si>
    <t>二、2023年地方政府债务限额</t>
  </si>
  <si>
    <t>三、2024年地方政府债券发行决算数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</si>
  <si>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</si>
  <si>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</si>
  <si>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</si>
  <si>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>四、2024年地方政府债务还本支出决算数</t>
  </si>
  <si>
    <t xml:space="preserve">    其中： 一般债务还本支出</t>
  </si>
  <si>
    <t xml:space="preserve">           专项债务还本支出</t>
  </si>
  <si>
    <t>五、2024年地方政府债务付息支出决算数</t>
  </si>
  <si>
    <t xml:space="preserve">    其中： 一般债务付息支出</t>
  </si>
  <si>
    <t xml:space="preserve">           专项债务付息支出</t>
  </si>
  <si>
    <t>六、2024年末地方政府债务余额决算数</t>
  </si>
  <si>
    <t>七、2024年地方政府债务限额</t>
  </si>
  <si>
    <t>八、2024年地方政府债务年限（年）</t>
  </si>
  <si>
    <t xml:space="preserve">    其中： 一般债务年限（年）</t>
  </si>
  <si>
    <t xml:space="preserve">           专项债务年限（年）</t>
  </si>
  <si>
    <t>附件15</t>
  </si>
  <si>
    <t>朝天区2024年地方政府专项债务表</t>
  </si>
  <si>
    <t>本级</t>
  </si>
  <si>
    <t>一、专项债券收入</t>
  </si>
  <si>
    <t>二、专项债券支出</t>
  </si>
  <si>
    <t>三、还本付息</t>
  </si>
  <si>
    <t xml:space="preserve">    其中：还本决算数</t>
  </si>
  <si>
    <t xml:space="preserve">          付息决算数</t>
  </si>
  <si>
    <t>四、项目负债规模</t>
  </si>
  <si>
    <t>五、已发行专项债券期限（年）</t>
  </si>
  <si>
    <t>六、已发行专项债券利率（%）</t>
  </si>
  <si>
    <t>附件16</t>
  </si>
  <si>
    <t>朝天区2024年地方政府债券使用情况表</t>
  </si>
  <si>
    <t>区划名称</t>
  </si>
  <si>
    <t>项目名称</t>
  </si>
  <si>
    <t>项目领域</t>
  </si>
  <si>
    <t>项目主管部门</t>
  </si>
  <si>
    <t>项目实施单位</t>
  </si>
  <si>
    <t>债券性质</t>
  </si>
  <si>
    <t>发行金额</t>
  </si>
  <si>
    <t>发行时间
（年/月）</t>
  </si>
  <si>
    <t>四川省广元市朝天区潜溪河转斗镇防洪治理工程</t>
  </si>
  <si>
    <t>水利</t>
  </si>
  <si>
    <t>广元市朝天区水利局</t>
  </si>
  <si>
    <t>广元市朝天区水利工程建设管理站</t>
  </si>
  <si>
    <t>一般</t>
  </si>
  <si>
    <t>四川省广元市朝天区潜溪河中子段防洪治理工程</t>
  </si>
  <si>
    <t>广元市朝天区中子镇消防救援站建站项目</t>
  </si>
  <si>
    <t>其他社会保障</t>
  </si>
  <si>
    <t>朝天区消防大队</t>
  </si>
  <si>
    <t>广元市朝天区消防大队</t>
  </si>
  <si>
    <t>广元市朝天区金堆初级中学建设项目</t>
  </si>
  <si>
    <t>教育</t>
  </si>
  <si>
    <t>区教育和科学技术局</t>
  </si>
  <si>
    <t>广元市朝天区教育和科学技术局</t>
  </si>
  <si>
    <t>嘉陵江右岸朝天区三滩段防洪堤工程</t>
  </si>
  <si>
    <t>四川省朝天区广坪河羊木段防洪治理工程</t>
  </si>
  <si>
    <t>朝天区曾家镇(曾家场镇至荣乐养生谷)段道路改建工程</t>
  </si>
  <si>
    <t>交通</t>
  </si>
  <si>
    <t>广元市朝天区交通运输局</t>
  </si>
  <si>
    <t>广元市朝天区康道公路养护有限责任公司</t>
  </si>
  <si>
    <t>广元市朝天区人民医院及传染病区改造升级和信息化医疗建设项目</t>
  </si>
  <si>
    <t>社会事业卫生健康类</t>
  </si>
  <si>
    <t>广元市朝天区卫健局</t>
  </si>
  <si>
    <t>广元市朝天区人民医院</t>
  </si>
  <si>
    <t>专项</t>
  </si>
  <si>
    <t>朝天区东西部扶贫协作共建产业园配套基础设施建设项目</t>
  </si>
  <si>
    <t>产业园区和市政基础设施</t>
  </si>
  <si>
    <t>广元市朝天区经开区管委会</t>
  </si>
  <si>
    <t>广元市朝天区工业园区建设投资有限公司</t>
  </si>
  <si>
    <t>广元市朝天区妇幼保健院业务综合楼新建项目</t>
  </si>
  <si>
    <t>四川省广元市朝天区妇幼保健院</t>
  </si>
  <si>
    <t>广元市朝天城区小中坝片区、大巴口片区、羊木片区、中子片区老旧小区改造项目</t>
  </si>
  <si>
    <t>保障性安居工程类</t>
  </si>
  <si>
    <t>广元市朝天区住房和城乡建设局</t>
  </si>
  <si>
    <t>广元市朝天区城市建设开发有限责任公司</t>
  </si>
  <si>
    <t>广元市朝天区城镇供水工程</t>
  </si>
  <si>
    <t>广元市朝天区明月水务投资有限公司</t>
  </si>
  <si>
    <t>广元市朝天区城乡冷链物流设施建设项目</t>
  </si>
  <si>
    <t>城乡冷链等物流基础设施</t>
  </si>
  <si>
    <t>广元市朝天区商务局</t>
  </si>
  <si>
    <t>广元市朝天区2024年高标准农田改造提升项目</t>
  </si>
  <si>
    <t>农业</t>
  </si>
  <si>
    <t>广元市朝天区农业农村局</t>
  </si>
  <si>
    <t>朝天粮油仓储物流园项目</t>
  </si>
  <si>
    <t>粮食仓储物流设施类</t>
  </si>
  <si>
    <t>广元市朝天区发展和改革局</t>
  </si>
  <si>
    <t>广元市朝天区裕宏粮油购销有限公司</t>
  </si>
  <si>
    <t>朝天区城区体育公园建设项目</t>
  </si>
  <si>
    <t>其他文化</t>
  </si>
  <si>
    <t>广元市朝天体育发展中心</t>
  </si>
  <si>
    <t>广元市朝天区体育发展中心</t>
  </si>
  <si>
    <t>广元市朝天区乡村振兴项目（二期）</t>
  </si>
  <si>
    <t>广元市朝天区乡村振兴局</t>
  </si>
  <si>
    <t>补充政府性基金财力专项债券</t>
  </si>
  <si>
    <t>6万亿再融资专项债券</t>
  </si>
  <si>
    <t>广元市朝天区人民政府</t>
  </si>
  <si>
    <t>各隐性债务单位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</si>
</sst>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176" formatCode="0_ "/>
    <numFmt numFmtId="177" formatCode="yyyy&quot;年&quot;m&quot;月&quot;;@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#,##0_ "/>
    <numFmt numFmtId="180" formatCode="0_);[Red]\(0\)"/>
    <numFmt numFmtId="181" formatCode="0.0_ "/>
    <numFmt numFmtId="182" formatCode="0.00_);[Red]\(0.00\)"/>
  </numFmts>
  <fonts count="57">
    <font>
      <sz val="12"/>
      <name val="宋体"/>
      <charset val="134"/>
    </font>
    <font>
      <sz val="12"/>
      <name val="方正黑体简体"/>
      <charset val="134"/>
    </font>
    <font>
      <b/>
      <sz val="20"/>
      <name val="方正小标宋简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SimSun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20"/>
      <color indexed="8"/>
      <name val="方正小标宋简体"/>
      <charset val="134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b/>
      <sz val="20"/>
      <color indexed="8"/>
      <name val="方正大标宋简体"/>
      <charset val="134"/>
    </font>
    <font>
      <sz val="10"/>
      <color indexed="0"/>
      <name val="宋体"/>
      <charset val="134"/>
    </font>
    <font>
      <sz val="10"/>
      <color indexed="10"/>
      <name val="宋体"/>
      <charset val="134"/>
    </font>
    <font>
      <sz val="12"/>
      <color indexed="8"/>
      <name val="宋体"/>
      <charset val="134"/>
    </font>
    <font>
      <b/>
      <sz val="20"/>
      <name val="方正大标宋简体"/>
      <charset val="134"/>
    </font>
    <font>
      <b/>
      <sz val="12"/>
      <name val="方正黑体简体"/>
      <charset val="134"/>
    </font>
    <font>
      <b/>
      <sz val="10"/>
      <name val="宋体"/>
      <charset val="134"/>
      <scheme val="minor"/>
    </font>
    <font>
      <b/>
      <sz val="18"/>
      <name val="方正大标宋简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b/>
      <sz val="14"/>
      <color indexed="8"/>
      <name val="方正黑体_GBK"/>
      <charset val="134"/>
    </font>
    <font>
      <b/>
      <sz val="10"/>
      <color indexed="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sz val="12"/>
      <name val="仿宋_GB2312"/>
      <charset val="134"/>
    </font>
    <font>
      <b/>
      <sz val="11"/>
      <color indexed="5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52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5" borderId="13" applyNumberFormat="0" applyFont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0" fillId="0" borderId="0"/>
    <xf numFmtId="0" fontId="45" fillId="6" borderId="0" applyNumberFormat="0" applyBorder="0" applyAlignment="0" applyProtection="0">
      <alignment vertical="center"/>
    </xf>
    <xf numFmtId="0" fontId="46" fillId="14" borderId="12" applyNumberFormat="0" applyAlignment="0" applyProtection="0">
      <alignment vertical="center"/>
    </xf>
    <xf numFmtId="0" fontId="56" fillId="14" borderId="16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5" fillId="0" borderId="0"/>
    <xf numFmtId="0" fontId="37" fillId="4" borderId="0" applyNumberFormat="0" applyBorder="0" applyAlignment="0" applyProtection="0">
      <alignment vertical="center"/>
    </xf>
    <xf numFmtId="0" fontId="0" fillId="0" borderId="0"/>
    <xf numFmtId="0" fontId="37" fillId="15" borderId="0" applyNumberFormat="0" applyBorder="0" applyAlignment="0" applyProtection="0">
      <alignment vertical="center"/>
    </xf>
    <xf numFmtId="0" fontId="0" fillId="0" borderId="0"/>
    <xf numFmtId="0" fontId="37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0" fillId="0" borderId="0"/>
    <xf numFmtId="0" fontId="37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</cellStyleXfs>
  <cellXfs count="244">
    <xf numFmtId="0" fontId="0" fillId="0" borderId="0" xfId="0">
      <alignment vertical="center"/>
    </xf>
    <xf numFmtId="0" fontId="1" fillId="0" borderId="0" xfId="46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178" fontId="17" fillId="0" borderId="1" xfId="53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justify" vertical="center"/>
    </xf>
    <xf numFmtId="178" fontId="11" fillId="0" borderId="1" xfId="53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" xfId="63" applyFont="1" applyFill="1" applyBorder="1" applyAlignment="1">
      <alignment horizontal="center" vertical="center" wrapText="1"/>
    </xf>
    <xf numFmtId="0" fontId="21" fillId="0" borderId="1" xfId="63" applyNumberFormat="1" applyFont="1" applyFill="1" applyBorder="1" applyAlignment="1" applyProtection="1">
      <alignment horizontal="left" vertical="center"/>
    </xf>
    <xf numFmtId="0" fontId="8" fillId="0" borderId="1" xfId="63" applyNumberFormat="1" applyFont="1" applyFill="1" applyBorder="1" applyAlignment="1" applyProtection="1">
      <alignment horizontal="left" vertical="center"/>
    </xf>
    <xf numFmtId="0" fontId="6" fillId="2" borderId="0" xfId="0" applyFont="1" applyFill="1">
      <alignment vertical="center"/>
    </xf>
    <xf numFmtId="0" fontId="7" fillId="0" borderId="0" xfId="0" applyFont="1" applyFill="1" applyBorder="1" applyAlignment="1">
      <alignment horizontal="right" vertical="center" wrapText="1"/>
    </xf>
    <xf numFmtId="178" fontId="11" fillId="0" borderId="3" xfId="53" applyNumberFormat="1" applyFont="1" applyFill="1" applyBorder="1" applyAlignment="1">
      <alignment horizontal="right" vertical="center" wrapText="1"/>
    </xf>
    <xf numFmtId="0" fontId="0" fillId="0" borderId="0" xfId="0" applyFill="1" applyAlignment="1"/>
    <xf numFmtId="0" fontId="22" fillId="0" borderId="0" xfId="0" applyFont="1" applyFill="1" applyAlignment="1"/>
    <xf numFmtId="0" fontId="23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178" fontId="17" fillId="0" borderId="3" xfId="53" applyNumberFormat="1" applyFont="1" applyFill="1" applyBorder="1" applyAlignment="1">
      <alignment horizontal="right" vertical="center" wrapText="1"/>
    </xf>
    <xf numFmtId="0" fontId="0" fillId="0" borderId="0" xfId="46" applyFont="1" applyBorder="1">
      <alignment vertical="center"/>
    </xf>
    <xf numFmtId="0" fontId="0" fillId="0" borderId="0" xfId="46" applyFont="1" applyFill="1">
      <alignment vertical="center"/>
    </xf>
    <xf numFmtId="0" fontId="24" fillId="0" borderId="0" xfId="46" applyFont="1" applyFill="1">
      <alignment vertical="center"/>
    </xf>
    <xf numFmtId="0" fontId="0" fillId="0" borderId="0" xfId="46">
      <alignment vertical="center"/>
    </xf>
    <xf numFmtId="178" fontId="0" fillId="0" borderId="0" xfId="46" applyNumberFormat="1" applyAlignment="1">
      <alignment horizontal="right" vertical="center"/>
    </xf>
    <xf numFmtId="178" fontId="0" fillId="0" borderId="0" xfId="46" applyNumberFormat="1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178" fontId="22" fillId="0" borderId="0" xfId="46" applyNumberFormat="1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/>
    </xf>
    <xf numFmtId="0" fontId="11" fillId="0" borderId="0" xfId="46" applyFont="1" applyBorder="1" applyAlignment="1">
      <alignment horizontal="center" vertical="center"/>
    </xf>
    <xf numFmtId="178" fontId="11" fillId="0" borderId="0" xfId="46" applyNumberFormat="1" applyFont="1" applyBorder="1" applyAlignment="1">
      <alignment horizontal="right" vertical="center"/>
    </xf>
    <xf numFmtId="0" fontId="11" fillId="0" borderId="1" xfId="46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8" fontId="11" fillId="0" borderId="1" xfId="23" applyNumberFormat="1" applyFont="1" applyFill="1" applyBorder="1" applyAlignment="1">
      <alignment horizontal="center" vertical="center" wrapText="1"/>
    </xf>
    <xf numFmtId="0" fontId="0" fillId="0" borderId="0" xfId="46" applyFont="1">
      <alignment vertical="center"/>
    </xf>
    <xf numFmtId="0" fontId="11" fillId="2" borderId="3" xfId="0" applyFont="1" applyFill="1" applyBorder="1" applyAlignment="1">
      <alignment vertical="center"/>
    </xf>
    <xf numFmtId="178" fontId="11" fillId="2" borderId="3" xfId="49" applyNumberFormat="1" applyFont="1" applyFill="1" applyBorder="1" applyAlignment="1">
      <alignment horizontal="right" vertical="center"/>
    </xf>
    <xf numFmtId="10" fontId="11" fillId="0" borderId="1" xfId="46" applyNumberFormat="1" applyFont="1" applyBorder="1" applyAlignment="1">
      <alignment horizontal="right" vertical="center"/>
    </xf>
    <xf numFmtId="178" fontId="11" fillId="0" borderId="4" xfId="46" applyNumberFormat="1" applyFont="1" applyBorder="1" applyAlignment="1">
      <alignment horizontal="right" vertical="center"/>
    </xf>
    <xf numFmtId="0" fontId="0" fillId="2" borderId="1" xfId="46" applyFill="1" applyBorder="1">
      <alignment vertical="center"/>
    </xf>
    <xf numFmtId="178" fontId="11" fillId="2" borderId="1" xfId="49" applyNumberFormat="1" applyFont="1" applyFill="1" applyBorder="1" applyAlignment="1">
      <alignment horizontal="right" vertical="center"/>
    </xf>
    <xf numFmtId="178" fontId="11" fillId="0" borderId="1" xfId="46" applyNumberFormat="1" applyFont="1" applyBorder="1" applyAlignment="1">
      <alignment horizontal="right" vertical="center"/>
    </xf>
    <xf numFmtId="178" fontId="11" fillId="0" borderId="1" xfId="46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/>
    </xf>
    <xf numFmtId="0" fontId="22" fillId="2" borderId="1" xfId="46" applyFont="1" applyFill="1" applyBorder="1">
      <alignment vertical="center"/>
    </xf>
    <xf numFmtId="0" fontId="24" fillId="2" borderId="1" xfId="46" applyFont="1" applyFill="1" applyBorder="1">
      <alignment vertical="center"/>
    </xf>
    <xf numFmtId="178" fontId="11" fillId="0" borderId="5" xfId="46" applyNumberFormat="1" applyFont="1" applyFill="1" applyBorder="1" applyAlignment="1">
      <alignment horizontal="right" vertical="center"/>
    </xf>
    <xf numFmtId="178" fontId="11" fillId="2" borderId="1" xfId="46" applyNumberFormat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7" fillId="2" borderId="1" xfId="46" applyFont="1" applyFill="1" applyBorder="1" applyAlignment="1">
      <alignment horizontal="center" vertical="center"/>
    </xf>
    <xf numFmtId="178" fontId="0" fillId="0" borderId="0" xfId="46" applyNumberFormat="1" applyFont="1" applyFill="1" applyAlignment="1">
      <alignment horizontal="right" vertical="center"/>
    </xf>
    <xf numFmtId="178" fontId="24" fillId="0" borderId="0" xfId="46" applyNumberFormat="1" applyFont="1" applyFill="1" applyAlignment="1">
      <alignment horizontal="right" vertical="center"/>
    </xf>
    <xf numFmtId="0" fontId="22" fillId="0" borderId="0" xfId="46" applyFont="1">
      <alignment vertical="center"/>
    </xf>
    <xf numFmtId="178" fontId="22" fillId="0" borderId="0" xfId="46" applyNumberFormat="1" applyFont="1" applyAlignment="1">
      <alignment horizontal="right" vertical="center"/>
    </xf>
    <xf numFmtId="0" fontId="22" fillId="0" borderId="0" xfId="46" applyFont="1" applyFill="1">
      <alignment vertical="center"/>
    </xf>
    <xf numFmtId="0" fontId="0" fillId="0" borderId="0" xfId="46" applyFill="1">
      <alignment vertical="center"/>
    </xf>
    <xf numFmtId="178" fontId="0" fillId="0" borderId="0" xfId="46" applyNumberFormat="1" applyFill="1">
      <alignment vertical="center"/>
    </xf>
    <xf numFmtId="178" fontId="22" fillId="0" borderId="0" xfId="46" applyNumberFormat="1" applyFont="1" applyFill="1">
      <alignment vertical="center"/>
    </xf>
    <xf numFmtId="0" fontId="11" fillId="0" borderId="0" xfId="46" applyFont="1" applyFill="1" applyBorder="1" applyAlignment="1">
      <alignment horizontal="center" vertical="center"/>
    </xf>
    <xf numFmtId="178" fontId="11" fillId="0" borderId="0" xfId="46" applyNumberFormat="1" applyFont="1" applyFill="1" applyBorder="1" applyAlignment="1">
      <alignment horizontal="center" vertical="center"/>
    </xf>
    <xf numFmtId="178" fontId="11" fillId="0" borderId="0" xfId="46" applyNumberFormat="1" applyFont="1" applyFill="1" applyAlignment="1">
      <alignment horizontal="right" vertical="center"/>
    </xf>
    <xf numFmtId="178" fontId="11" fillId="0" borderId="0" xfId="46" applyNumberFormat="1" applyFont="1" applyFill="1" applyAlignment="1">
      <alignment vertical="center"/>
    </xf>
    <xf numFmtId="0" fontId="11" fillId="0" borderId="1" xfId="46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vertical="center"/>
    </xf>
    <xf numFmtId="0" fontId="0" fillId="0" borderId="1" xfId="46" applyFill="1" applyBorder="1">
      <alignment vertical="center"/>
    </xf>
    <xf numFmtId="178" fontId="11" fillId="0" borderId="3" xfId="46" applyNumberFormat="1" applyFont="1" applyFill="1" applyBorder="1" applyAlignment="1">
      <alignment horizontal="right" vertical="center"/>
    </xf>
    <xf numFmtId="10" fontId="11" fillId="0" borderId="1" xfId="0" applyNumberFormat="1" applyFont="1" applyFill="1" applyBorder="1" applyAlignment="1">
      <alignment horizontal="right" vertical="center" wrapText="1"/>
    </xf>
    <xf numFmtId="178" fontId="11" fillId="0" borderId="1" xfId="46" applyNumberFormat="1" applyFont="1" applyFill="1" applyBorder="1">
      <alignment vertical="center"/>
    </xf>
    <xf numFmtId="0" fontId="0" fillId="0" borderId="1" xfId="46" applyFont="1" applyFill="1" applyBorder="1">
      <alignment vertical="center"/>
    </xf>
    <xf numFmtId="0" fontId="24" fillId="0" borderId="1" xfId="46" applyFont="1" applyFill="1" applyBorder="1">
      <alignment vertical="center"/>
    </xf>
    <xf numFmtId="178" fontId="27" fillId="0" borderId="1" xfId="46" applyNumberFormat="1" applyFont="1" applyFill="1" applyBorder="1">
      <alignment vertical="center"/>
    </xf>
    <xf numFmtId="178" fontId="11" fillId="0" borderId="1" xfId="58" applyNumberFormat="1" applyFont="1" applyFill="1" applyBorder="1" applyAlignment="1" applyProtection="1">
      <alignment horizontal="right" vertical="center" wrapText="1"/>
    </xf>
    <xf numFmtId="0" fontId="17" fillId="0" borderId="1" xfId="46" applyFont="1" applyFill="1" applyBorder="1" applyAlignment="1">
      <alignment horizontal="center" vertical="center"/>
    </xf>
    <xf numFmtId="178" fontId="17" fillId="0" borderId="1" xfId="58" applyNumberFormat="1" applyFont="1" applyFill="1" applyBorder="1" applyAlignment="1" applyProtection="1">
      <alignment horizontal="right" vertical="center" wrapText="1"/>
    </xf>
    <xf numFmtId="0" fontId="0" fillId="0" borderId="7" xfId="46" applyFont="1" applyFill="1" applyBorder="1" applyAlignment="1">
      <alignment horizontal="left" vertical="center"/>
    </xf>
    <xf numFmtId="178" fontId="0" fillId="0" borderId="7" xfId="46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justify" vertical="center"/>
    </xf>
    <xf numFmtId="0" fontId="28" fillId="0" borderId="0" xfId="0" applyFont="1" applyFill="1" applyBorder="1" applyAlignment="1"/>
    <xf numFmtId="0" fontId="0" fillId="0" borderId="0" xfId="0" applyFont="1" applyFill="1" applyBorder="1" applyAlignment="1"/>
    <xf numFmtId="0" fontId="0" fillId="2" borderId="0" xfId="0" applyFont="1" applyFill="1">
      <alignment vertical="center"/>
    </xf>
    <xf numFmtId="0" fontId="6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/>
    <xf numFmtId="0" fontId="17" fillId="0" borderId="1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 applyProtection="1">
      <alignment vertical="center"/>
    </xf>
    <xf numFmtId="178" fontId="11" fillId="0" borderId="1" xfId="58" applyNumberFormat="1" applyFont="1" applyFill="1" applyBorder="1" applyAlignment="1">
      <alignment horizontal="right" vertical="center" wrapText="1"/>
    </xf>
    <xf numFmtId="10" fontId="26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>
      <alignment vertical="center"/>
    </xf>
    <xf numFmtId="0" fontId="0" fillId="0" borderId="5" xfId="0" applyFill="1" applyBorder="1">
      <alignment vertical="center"/>
    </xf>
    <xf numFmtId="0" fontId="22" fillId="0" borderId="5" xfId="0" applyFont="1" applyFill="1" applyBorder="1">
      <alignment vertical="center"/>
    </xf>
    <xf numFmtId="3" fontId="11" fillId="0" borderId="5" xfId="0" applyNumberFormat="1" applyFont="1" applyFill="1" applyBorder="1" applyAlignment="1" applyProtection="1">
      <alignment vertical="center"/>
    </xf>
    <xf numFmtId="178" fontId="11" fillId="0" borderId="5" xfId="58" applyNumberFormat="1" applyFont="1" applyFill="1" applyBorder="1" applyAlignment="1" applyProtection="1">
      <alignment horizontal="right" vertical="center" wrapText="1"/>
    </xf>
    <xf numFmtId="179" fontId="17" fillId="0" borderId="1" xfId="58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30" fillId="0" borderId="0" xfId="39" applyFont="1" applyFill="1" applyBorder="1" applyAlignment="1">
      <alignment horizontal="left" vertical="center"/>
    </xf>
    <xf numFmtId="0" fontId="2" fillId="0" borderId="0" xfId="39" applyFont="1" applyFill="1" applyBorder="1" applyAlignment="1">
      <alignment horizontal="center" vertical="center"/>
    </xf>
    <xf numFmtId="0" fontId="3" fillId="0" borderId="0" xfId="39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39" applyFont="1" applyFill="1" applyBorder="1" applyAlignment="1"/>
    <xf numFmtId="176" fontId="0" fillId="0" borderId="0" xfId="39" applyNumberFormat="1" applyFont="1" applyFill="1" applyBorder="1" applyAlignment="1"/>
    <xf numFmtId="0" fontId="6" fillId="0" borderId="0" xfId="58" applyFont="1" applyFill="1" applyAlignment="1">
      <alignment vertical="center"/>
    </xf>
    <xf numFmtId="176" fontId="30" fillId="0" borderId="0" xfId="39" applyNumberFormat="1" applyFont="1" applyFill="1" applyBorder="1" applyAlignment="1">
      <alignment horizontal="left" vertical="center"/>
    </xf>
    <xf numFmtId="180" fontId="30" fillId="0" borderId="0" xfId="39" applyNumberFormat="1" applyFont="1" applyFill="1" applyBorder="1" applyAlignment="1">
      <alignment horizontal="left" vertical="center"/>
    </xf>
    <xf numFmtId="178" fontId="2" fillId="0" borderId="0" xfId="39" applyNumberFormat="1" applyFont="1" applyFill="1" applyBorder="1" applyAlignment="1">
      <alignment horizontal="center" vertical="center" wrapText="1"/>
    </xf>
    <xf numFmtId="176" fontId="2" fillId="0" borderId="0" xfId="39" applyNumberFormat="1" applyFont="1" applyFill="1" applyBorder="1" applyAlignment="1">
      <alignment horizontal="center" vertical="center"/>
    </xf>
    <xf numFmtId="178" fontId="2" fillId="0" borderId="0" xfId="39" applyNumberFormat="1" applyFont="1" applyFill="1" applyBorder="1" applyAlignment="1">
      <alignment horizontal="center" vertical="center"/>
    </xf>
    <xf numFmtId="176" fontId="3" fillId="0" borderId="0" xfId="39" applyNumberFormat="1" applyFont="1" applyFill="1" applyBorder="1" applyAlignment="1">
      <alignment horizontal="right" vertical="center"/>
    </xf>
    <xf numFmtId="178" fontId="11" fillId="0" borderId="0" xfId="58" applyNumberFormat="1" applyFont="1" applyFill="1" applyBorder="1" applyAlignment="1">
      <alignment horizontal="right" vertical="center" wrapText="1"/>
    </xf>
    <xf numFmtId="178" fontId="11" fillId="0" borderId="0" xfId="58" applyNumberFormat="1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78" fontId="17" fillId="0" borderId="1" xfId="58" applyNumberFormat="1" applyFont="1" applyFill="1" applyBorder="1" applyAlignment="1">
      <alignment horizontal="right" vertical="center" wrapText="1"/>
    </xf>
    <xf numFmtId="181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1"/>
    </xf>
    <xf numFmtId="181" fontId="7" fillId="0" borderId="1" xfId="0" applyNumberFormat="1" applyFont="1" applyFill="1" applyBorder="1" applyAlignment="1">
      <alignment horizontal="left" vertical="center" wrapText="1"/>
    </xf>
    <xf numFmtId="181" fontId="31" fillId="0" borderId="1" xfId="0" applyNumberFormat="1" applyFont="1" applyFill="1" applyBorder="1" applyAlignment="1">
      <alignment horizontal="left" vertical="center" wrapText="1"/>
    </xf>
    <xf numFmtId="0" fontId="22" fillId="0" borderId="0" xfId="39" applyFont="1" applyFill="1" applyBorder="1" applyAlignment="1"/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0" fontId="31" fillId="0" borderId="1" xfId="0" applyNumberFormat="1" applyFont="1" applyFill="1" applyBorder="1" applyAlignment="1">
      <alignment vertical="center" wrapText="1"/>
    </xf>
    <xf numFmtId="0" fontId="0" fillId="0" borderId="0" xfId="58" applyFill="1"/>
    <xf numFmtId="0" fontId="22" fillId="0" borderId="0" xfId="58" applyFont="1" applyFill="1"/>
    <xf numFmtId="0" fontId="0" fillId="0" borderId="0" xfId="58" applyFont="1" applyFill="1"/>
    <xf numFmtId="178" fontId="0" fillId="0" borderId="0" xfId="58" applyNumberFormat="1" applyFont="1" applyFill="1"/>
    <xf numFmtId="178" fontId="22" fillId="0" borderId="0" xfId="58" applyNumberFormat="1" applyFont="1" applyFill="1"/>
    <xf numFmtId="0" fontId="32" fillId="0" borderId="0" xfId="58" applyFont="1" applyFill="1" applyBorder="1" applyAlignment="1">
      <alignment horizontal="center" vertical="center"/>
    </xf>
    <xf numFmtId="178" fontId="32" fillId="0" borderId="0" xfId="58" applyNumberFormat="1" applyFont="1" applyFill="1" applyBorder="1" applyAlignment="1">
      <alignment horizontal="center" vertical="center"/>
    </xf>
    <xf numFmtId="0" fontId="33" fillId="0" borderId="0" xfId="58" applyFont="1" applyFill="1" applyAlignment="1">
      <alignment horizontal="center" vertical="center"/>
    </xf>
    <xf numFmtId="0" fontId="11" fillId="0" borderId="0" xfId="58" applyFont="1" applyFill="1" applyBorder="1" applyAlignment="1">
      <alignment horizontal="right" vertical="center" wrapText="1"/>
    </xf>
    <xf numFmtId="178" fontId="11" fillId="0" borderId="1" xfId="58" applyNumberFormat="1" applyFont="1" applyFill="1" applyBorder="1" applyAlignment="1">
      <alignment horizontal="center" vertical="center" wrapText="1"/>
    </xf>
    <xf numFmtId="41" fontId="17" fillId="0" borderId="1" xfId="5" applyFont="1" applyFill="1" applyBorder="1" applyAlignment="1">
      <alignment horizontal="left" vertical="center"/>
    </xf>
    <xf numFmtId="178" fontId="17" fillId="0" borderId="1" xfId="58" applyNumberFormat="1" applyFont="1" applyFill="1" applyBorder="1" applyAlignment="1">
      <alignment horizontal="right" vertical="center"/>
    </xf>
    <xf numFmtId="10" fontId="17" fillId="0" borderId="1" xfId="0" applyNumberFormat="1" applyFont="1" applyFill="1" applyBorder="1" applyAlignment="1">
      <alignment horizontal="right" vertical="center" wrapText="1"/>
    </xf>
    <xf numFmtId="0" fontId="17" fillId="0" borderId="1" xfId="58" applyFont="1" applyFill="1" applyBorder="1"/>
    <xf numFmtId="41" fontId="11" fillId="0" borderId="1" xfId="5" applyFont="1" applyFill="1" applyBorder="1" applyAlignment="1">
      <alignment horizontal="left" vertical="center"/>
    </xf>
    <xf numFmtId="178" fontId="11" fillId="0" borderId="1" xfId="58" applyNumberFormat="1" applyFont="1" applyFill="1" applyBorder="1" applyAlignment="1">
      <alignment horizontal="right" vertical="center"/>
    </xf>
    <xf numFmtId="0" fontId="11" fillId="0" borderId="1" xfId="58" applyFont="1" applyFill="1" applyBorder="1"/>
    <xf numFmtId="178" fontId="11" fillId="0" borderId="5" xfId="58" applyNumberFormat="1" applyFont="1" applyFill="1" applyBorder="1" applyAlignment="1">
      <alignment horizontal="right" vertical="center"/>
    </xf>
    <xf numFmtId="41" fontId="11" fillId="0" borderId="3" xfId="5" applyFont="1" applyFill="1" applyBorder="1" applyAlignment="1">
      <alignment horizontal="left" vertical="center"/>
    </xf>
    <xf numFmtId="0" fontId="17" fillId="0" borderId="1" xfId="58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58" applyFill="1"/>
    <xf numFmtId="0" fontId="22" fillId="2" borderId="0" xfId="58" applyFont="1" applyFill="1"/>
    <xf numFmtId="0" fontId="22" fillId="2" borderId="0" xfId="0" applyFont="1" applyFill="1">
      <alignment vertical="center"/>
    </xf>
    <xf numFmtId="0" fontId="0" fillId="2" borderId="0" xfId="58" applyFont="1" applyFill="1"/>
    <xf numFmtId="0" fontId="0" fillId="2" borderId="5" xfId="0" applyFill="1" applyBorder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178" fontId="17" fillId="0" borderId="1" xfId="59" applyNumberFormat="1" applyFont="1" applyFill="1" applyBorder="1" applyAlignment="1">
      <alignment horizontal="right" vertical="center" wrapText="1"/>
    </xf>
    <xf numFmtId="0" fontId="22" fillId="0" borderId="1" xfId="58" applyFont="1" applyFill="1" applyBorder="1"/>
    <xf numFmtId="178" fontId="11" fillId="0" borderId="1" xfId="59" applyNumberFormat="1" applyFont="1" applyFill="1" applyBorder="1" applyAlignment="1">
      <alignment horizontal="right" vertical="center" wrapText="1"/>
    </xf>
    <xf numFmtId="0" fontId="0" fillId="0" borderId="1" xfId="58" applyFill="1" applyBorder="1"/>
    <xf numFmtId="0" fontId="22" fillId="2" borderId="5" xfId="0" applyFont="1" applyFill="1" applyBorder="1">
      <alignment vertical="center"/>
    </xf>
    <xf numFmtId="0" fontId="34" fillId="2" borderId="0" xfId="0" applyFont="1" applyFill="1">
      <alignment vertical="center"/>
    </xf>
    <xf numFmtId="0" fontId="35" fillId="0" borderId="0" xfId="0" applyFont="1" applyFill="1" applyAlignment="1">
      <alignment horizontal="justify" vertical="center"/>
    </xf>
    <xf numFmtId="0" fontId="17" fillId="0" borderId="0" xfId="0" applyFont="1" applyFill="1">
      <alignment vertical="center"/>
    </xf>
    <xf numFmtId="0" fontId="29" fillId="0" borderId="0" xfId="0" applyFont="1" applyFill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vertical="center"/>
    </xf>
    <xf numFmtId="178" fontId="0" fillId="3" borderId="0" xfId="0" applyNumberFormat="1" applyFont="1" applyFill="1">
      <alignment vertical="center"/>
    </xf>
    <xf numFmtId="178" fontId="17" fillId="0" borderId="0" xfId="0" applyNumberFormat="1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178" fontId="2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0" fontId="17" fillId="2" borderId="1" xfId="61" applyFont="1" applyFill="1" applyBorder="1" applyAlignment="1">
      <alignment vertical="center"/>
    </xf>
    <xf numFmtId="178" fontId="17" fillId="2" borderId="1" xfId="59" applyNumberFormat="1" applyFont="1" applyFill="1" applyBorder="1" applyAlignment="1">
      <alignment horizontal="right" vertical="center" wrapText="1"/>
    </xf>
    <xf numFmtId="10" fontId="11" fillId="0" borderId="4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11" fillId="2" borderId="1" xfId="61" applyFont="1" applyFill="1" applyBorder="1" applyAlignment="1">
      <alignment vertical="center"/>
    </xf>
    <xf numFmtId="178" fontId="11" fillId="2" borderId="1" xfId="59" applyNumberFormat="1" applyFont="1" applyFill="1" applyBorder="1" applyAlignment="1">
      <alignment horizontal="right" vertical="center" wrapText="1"/>
    </xf>
    <xf numFmtId="0" fontId="11" fillId="2" borderId="5" xfId="61" applyFont="1" applyFill="1" applyBorder="1" applyAlignment="1">
      <alignment vertical="center"/>
    </xf>
    <xf numFmtId="178" fontId="11" fillId="2" borderId="1" xfId="58" applyNumberFormat="1" applyFont="1" applyFill="1" applyBorder="1" applyAlignment="1">
      <alignment horizontal="right" vertical="center" wrapText="1"/>
    </xf>
    <xf numFmtId="178" fontId="0" fillId="2" borderId="1" xfId="58" applyNumberFormat="1" applyFont="1" applyFill="1" applyBorder="1"/>
    <xf numFmtId="0" fontId="0" fillId="0" borderId="5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11" fillId="2" borderId="0" xfId="61" applyFont="1" applyFill="1" applyBorder="1" applyAlignment="1">
      <alignment vertical="center"/>
    </xf>
    <xf numFmtId="178" fontId="17" fillId="2" borderId="3" xfId="59" applyNumberFormat="1" applyFont="1" applyFill="1" applyBorder="1" applyAlignment="1">
      <alignment horizontal="right" vertical="center" wrapText="1"/>
    </xf>
    <xf numFmtId="178" fontId="11" fillId="2" borderId="3" xfId="59" applyNumberFormat="1" applyFont="1" applyFill="1" applyBorder="1" applyAlignment="1">
      <alignment horizontal="right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1" xfId="58" applyFont="1" applyFill="1" applyBorder="1" applyAlignment="1">
      <alignment vertical="center"/>
    </xf>
    <xf numFmtId="182" fontId="17" fillId="0" borderId="1" xfId="58" applyNumberFormat="1" applyFont="1" applyFill="1" applyBorder="1" applyAlignment="1">
      <alignment horizontal="right" vertical="center" wrapText="1"/>
    </xf>
    <xf numFmtId="10" fontId="36" fillId="0" borderId="1" xfId="0" applyNumberFormat="1" applyFont="1" applyFill="1" applyBorder="1" applyAlignment="1">
      <alignment horizontal="right" vertical="center" wrapText="1"/>
    </xf>
    <xf numFmtId="0" fontId="11" fillId="0" borderId="1" xfId="61" applyFont="1" applyFill="1" applyBorder="1" applyAlignment="1">
      <alignment vertical="center"/>
    </xf>
    <xf numFmtId="182" fontId="11" fillId="0" borderId="1" xfId="58" applyNumberFormat="1" applyFont="1" applyFill="1" applyBorder="1" applyAlignment="1">
      <alignment horizontal="right" vertical="center" wrapText="1"/>
    </xf>
    <xf numFmtId="178" fontId="11" fillId="0" borderId="1" xfId="23" applyNumberFormat="1" applyFont="1" applyFill="1" applyBorder="1" applyAlignment="1">
      <alignment horizontal="right" vertical="center" wrapText="1"/>
    </xf>
    <xf numFmtId="49" fontId="11" fillId="0" borderId="1" xfId="61" applyNumberFormat="1" applyFont="1" applyFill="1" applyBorder="1" applyAlignment="1">
      <alignment horizontal="left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(陈诚修改稿)2006年全省及省级财政决算及07年预算执行情况表(A4 留底自用)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2001年预算：预算收入及财力（12月21日上午定案表）" xfId="37"/>
    <cellStyle name="40% - 强调文字颜色 1" xfId="38" builtinId="31"/>
    <cellStyle name="常规_(陈诚修改稿)2006年全省及省级财政决算及07年预算执行情况表(A4 留底自用) 2" xfId="39"/>
    <cellStyle name="20% - 强调文字颜色 2" xfId="40" builtinId="34"/>
    <cellStyle name="常规_录入表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常规_国有资本经营预算表样" xfId="46"/>
    <cellStyle name="40% - 强调文字颜色 4" xfId="47" builtinId="43"/>
    <cellStyle name="强调文字颜色 5" xfId="48" builtinId="45"/>
    <cellStyle name="常规_2015广元市朝天区国有资本经营预算" xfId="49"/>
    <cellStyle name="40% - 强调文字颜色 5" xfId="50" builtinId="47"/>
    <cellStyle name="60% - 强调文字颜色 5" xfId="51" builtinId="48"/>
    <cellStyle name="强调文字颜色 6" xfId="52" builtinId="49"/>
    <cellStyle name="常规_社保基金预算报人大建议表样" xfId="53"/>
    <cellStyle name="40% - 强调文字颜色 6" xfId="54" builtinId="51"/>
    <cellStyle name="常规_社保基金预算报人大建议表样 2" xfId="55"/>
    <cellStyle name="60% - 强调文字颜色 6" xfId="56" builtinId="52"/>
    <cellStyle name="常规 2" xfId="57"/>
    <cellStyle name="常规_2014年全省及省级财政收支执行及2015年预算草案表" xfId="58"/>
    <cellStyle name="常规_Sheet1" xfId="59"/>
    <cellStyle name="常规 10 4 3" xfId="60"/>
    <cellStyle name="常规_200704(第一稿）" xfId="61"/>
    <cellStyle name="常规 26 2 2" xfId="62"/>
    <cellStyle name="常规 20" xfId="63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\2021&#24180;&#20915;&#31639;\4.12&#26368;&#26032;&#24635;&#20915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30;&#25919;&#24635;&#20915;&#31639;&#25253;&#34920;_2024&#24180;_&#26397;&#22825;&#21306;_2025-03-20%2017%2030%2034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Y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1"/>
      <sheetName val="L10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1"/>
  <sheetViews>
    <sheetView showZeros="0" topLeftCell="A22" workbookViewId="0">
      <selection activeCell="A2" sqref="A2:E2"/>
    </sheetView>
  </sheetViews>
  <sheetFormatPr defaultColWidth="9" defaultRowHeight="14.25" outlineLevelCol="4"/>
  <cols>
    <col min="1" max="1" width="41" style="35" customWidth="1"/>
    <col min="2" max="2" width="11.125" style="35" customWidth="1"/>
    <col min="3" max="3" width="12.625" style="236" customWidth="1"/>
    <col min="4" max="4" width="13.625" style="35" customWidth="1"/>
    <col min="5" max="5" width="7.625" style="35" customWidth="1"/>
    <col min="6" max="16384" width="9" style="35"/>
  </cols>
  <sheetData>
    <row r="1" ht="20.1" customHeight="1" spans="1:5">
      <c r="A1" s="208" t="s">
        <v>0</v>
      </c>
      <c r="B1" s="209"/>
      <c r="C1" s="209"/>
      <c r="D1" s="209"/>
      <c r="E1" s="133"/>
    </row>
    <row r="2" ht="25.5" spans="1:5">
      <c r="A2" s="58" t="s">
        <v>1</v>
      </c>
      <c r="B2" s="58"/>
      <c r="C2" s="210"/>
      <c r="D2" s="58"/>
      <c r="E2" s="58"/>
    </row>
    <row r="3" ht="20.1" customHeight="1" spans="1:5">
      <c r="A3" s="134" t="s">
        <v>2</v>
      </c>
      <c r="B3" s="134"/>
      <c r="C3" s="122"/>
      <c r="D3" s="134"/>
      <c r="E3" s="134"/>
    </row>
    <row r="4" ht="42" customHeight="1" spans="1:5">
      <c r="A4" s="96" t="s">
        <v>3</v>
      </c>
      <c r="B4" s="96" t="s">
        <v>4</v>
      </c>
      <c r="C4" s="95" t="s">
        <v>5</v>
      </c>
      <c r="D4" s="96" t="s">
        <v>6</v>
      </c>
      <c r="E4" s="96" t="s">
        <v>7</v>
      </c>
    </row>
    <row r="5" s="236" customFormat="1" ht="25" customHeight="1" spans="1:5">
      <c r="A5" s="237" t="s">
        <v>8</v>
      </c>
      <c r="B5" s="165">
        <f>SUM(B6:B22)</f>
        <v>15500</v>
      </c>
      <c r="C5" s="238">
        <f>SUM(C6:C22)</f>
        <v>14990</v>
      </c>
      <c r="D5" s="239">
        <f>(C5-B5)/B5</f>
        <v>-0.0329032258064516</v>
      </c>
      <c r="E5" s="147"/>
    </row>
    <row r="6" ht="25" customHeight="1" spans="1:5">
      <c r="A6" s="240" t="s">
        <v>9</v>
      </c>
      <c r="B6" s="204">
        <v>5587</v>
      </c>
      <c r="C6" s="139">
        <v>5498</v>
      </c>
      <c r="D6" s="140">
        <f>(C6-B6)/B6</f>
        <v>-0.0159298371218901</v>
      </c>
      <c r="E6" s="141"/>
    </row>
    <row r="7" ht="25" customHeight="1" spans="1:5">
      <c r="A7" s="240" t="s">
        <v>10</v>
      </c>
      <c r="B7" s="204"/>
      <c r="C7" s="139"/>
      <c r="D7" s="140"/>
      <c r="E7" s="141"/>
    </row>
    <row r="8" ht="25" customHeight="1" spans="1:5">
      <c r="A8" s="240" t="s">
        <v>11</v>
      </c>
      <c r="B8" s="204">
        <v>1807</v>
      </c>
      <c r="C8" s="139">
        <v>1501</v>
      </c>
      <c r="D8" s="140">
        <f t="shared" ref="D7:D31" si="0">(C8-B8)/B8</f>
        <v>-0.169341449916989</v>
      </c>
      <c r="E8" s="141"/>
    </row>
    <row r="9" ht="25" customHeight="1" spans="1:5">
      <c r="A9" s="240" t="s">
        <v>12</v>
      </c>
      <c r="B9" s="204"/>
      <c r="C9" s="139"/>
      <c r="D9" s="140"/>
      <c r="E9" s="141"/>
    </row>
    <row r="10" ht="25" customHeight="1" spans="1:5">
      <c r="A10" s="240" t="s">
        <v>13</v>
      </c>
      <c r="B10" s="204">
        <v>264</v>
      </c>
      <c r="C10" s="139">
        <v>341</v>
      </c>
      <c r="D10" s="140">
        <f t="shared" si="0"/>
        <v>0.291666666666667</v>
      </c>
      <c r="E10" s="141"/>
    </row>
    <row r="11" ht="25" customHeight="1" spans="1:5">
      <c r="A11" s="240" t="s">
        <v>14</v>
      </c>
      <c r="B11" s="204">
        <v>762</v>
      </c>
      <c r="C11" s="139">
        <v>692</v>
      </c>
      <c r="D11" s="140">
        <f t="shared" si="0"/>
        <v>-0.0918635170603675</v>
      </c>
      <c r="E11" s="141"/>
    </row>
    <row r="12" ht="25" customHeight="1" spans="1:5">
      <c r="A12" s="240" t="s">
        <v>15</v>
      </c>
      <c r="B12" s="204">
        <v>819</v>
      </c>
      <c r="C12" s="139">
        <v>806</v>
      </c>
      <c r="D12" s="140">
        <f t="shared" si="0"/>
        <v>-0.0158730158730159</v>
      </c>
      <c r="E12" s="141"/>
    </row>
    <row r="13" ht="25" customHeight="1" spans="1:5">
      <c r="A13" s="240" t="s">
        <v>16</v>
      </c>
      <c r="B13" s="204">
        <v>1166</v>
      </c>
      <c r="C13" s="139">
        <v>1288</v>
      </c>
      <c r="D13" s="140">
        <f t="shared" si="0"/>
        <v>0.104631217838765</v>
      </c>
      <c r="E13" s="141"/>
    </row>
    <row r="14" ht="25" customHeight="1" spans="1:5">
      <c r="A14" s="240" t="s">
        <v>17</v>
      </c>
      <c r="B14" s="204">
        <v>509</v>
      </c>
      <c r="C14" s="139">
        <v>430</v>
      </c>
      <c r="D14" s="140">
        <f t="shared" si="0"/>
        <v>-0.155206286836935</v>
      </c>
      <c r="E14" s="141"/>
    </row>
    <row r="15" ht="25" customHeight="1" spans="1:5">
      <c r="A15" s="240" t="s">
        <v>18</v>
      </c>
      <c r="B15" s="204">
        <v>452</v>
      </c>
      <c r="C15" s="139">
        <v>518</v>
      </c>
      <c r="D15" s="140">
        <f t="shared" si="0"/>
        <v>0.146017699115044</v>
      </c>
      <c r="E15" s="141"/>
    </row>
    <row r="16" ht="25" customHeight="1" spans="1:5">
      <c r="A16" s="240" t="s">
        <v>19</v>
      </c>
      <c r="B16" s="204">
        <v>425</v>
      </c>
      <c r="C16" s="139">
        <v>434</v>
      </c>
      <c r="D16" s="140">
        <f t="shared" si="0"/>
        <v>0.0211764705882353</v>
      </c>
      <c r="E16" s="141"/>
    </row>
    <row r="17" ht="25" customHeight="1" spans="1:5">
      <c r="A17" s="240" t="s">
        <v>20</v>
      </c>
      <c r="B17" s="204">
        <v>450</v>
      </c>
      <c r="C17" s="139">
        <v>435</v>
      </c>
      <c r="D17" s="140">
        <f t="shared" si="0"/>
        <v>-0.0333333333333333</v>
      </c>
      <c r="E17" s="141"/>
    </row>
    <row r="18" ht="25" customHeight="1" spans="1:5">
      <c r="A18" s="240" t="s">
        <v>21</v>
      </c>
      <c r="B18" s="204">
        <v>2282</v>
      </c>
      <c r="C18" s="139">
        <v>2058</v>
      </c>
      <c r="D18" s="140">
        <f t="shared" si="0"/>
        <v>-0.098159509202454</v>
      </c>
      <c r="E18" s="141"/>
    </row>
    <row r="19" ht="25" customHeight="1" spans="1:5">
      <c r="A19" s="240" t="s">
        <v>22</v>
      </c>
      <c r="B19" s="204">
        <v>938</v>
      </c>
      <c r="C19" s="139">
        <v>953</v>
      </c>
      <c r="D19" s="140">
        <f t="shared" si="0"/>
        <v>0.0159914712153518</v>
      </c>
      <c r="E19" s="141"/>
    </row>
    <row r="20" ht="25" customHeight="1" spans="1:5">
      <c r="A20" s="240" t="s">
        <v>23</v>
      </c>
      <c r="B20" s="204"/>
      <c r="C20" s="139"/>
      <c r="D20" s="140"/>
      <c r="E20" s="141"/>
    </row>
    <row r="21" ht="25" customHeight="1" spans="1:5">
      <c r="A21" s="240" t="s">
        <v>24</v>
      </c>
      <c r="B21" s="204">
        <v>39</v>
      </c>
      <c r="C21" s="241">
        <v>36</v>
      </c>
      <c r="D21" s="140">
        <f t="shared" si="0"/>
        <v>-0.0769230769230769</v>
      </c>
      <c r="E21" s="141"/>
    </row>
    <row r="22" ht="25" customHeight="1" spans="1:5">
      <c r="A22" s="240" t="s">
        <v>25</v>
      </c>
      <c r="B22" s="204"/>
      <c r="C22" s="139"/>
      <c r="D22" s="140"/>
      <c r="E22" s="141"/>
    </row>
    <row r="23" ht="25" customHeight="1" spans="1:5">
      <c r="A23" s="237" t="s">
        <v>26</v>
      </c>
      <c r="B23" s="165">
        <f>SUM(B24:B30)</f>
        <v>24688</v>
      </c>
      <c r="C23" s="238">
        <f>SUM(C24:C30)</f>
        <v>25395</v>
      </c>
      <c r="D23" s="239">
        <f t="shared" si="0"/>
        <v>0.0286373946856773</v>
      </c>
      <c r="E23" s="147"/>
    </row>
    <row r="24" ht="25" customHeight="1" spans="1:5">
      <c r="A24" s="240" t="s">
        <v>27</v>
      </c>
      <c r="B24" s="204">
        <v>1500</v>
      </c>
      <c r="C24" s="241">
        <v>1370</v>
      </c>
      <c r="D24" s="140">
        <f t="shared" si="0"/>
        <v>-0.0866666666666667</v>
      </c>
      <c r="E24" s="141"/>
    </row>
    <row r="25" ht="25" customHeight="1" spans="1:5">
      <c r="A25" s="240" t="s">
        <v>28</v>
      </c>
      <c r="B25" s="204">
        <v>848</v>
      </c>
      <c r="C25" s="242">
        <v>1039</v>
      </c>
      <c r="D25" s="140">
        <f t="shared" si="0"/>
        <v>0.225235849056604</v>
      </c>
      <c r="E25" s="141"/>
    </row>
    <row r="26" ht="25" customHeight="1" spans="1:5">
      <c r="A26" s="240" t="s">
        <v>29</v>
      </c>
      <c r="B26" s="204">
        <v>6193</v>
      </c>
      <c r="C26" s="242">
        <v>5283</v>
      </c>
      <c r="D26" s="140">
        <f t="shared" si="0"/>
        <v>-0.146940093654126</v>
      </c>
      <c r="E26" s="141"/>
    </row>
    <row r="27" s="133" customFormat="1" ht="25" customHeight="1" spans="1:5">
      <c r="A27" s="240" t="s">
        <v>30</v>
      </c>
      <c r="B27" s="204"/>
      <c r="C27" s="242"/>
      <c r="D27" s="140"/>
      <c r="E27" s="147"/>
    </row>
    <row r="28" ht="25" customHeight="1" spans="1:5">
      <c r="A28" s="243" t="s">
        <v>31</v>
      </c>
      <c r="B28" s="204">
        <v>15065</v>
      </c>
      <c r="C28" s="242">
        <v>16485</v>
      </c>
      <c r="D28" s="140">
        <f t="shared" si="0"/>
        <v>0.0942582144042483</v>
      </c>
      <c r="E28" s="141"/>
    </row>
    <row r="29" ht="25" customHeight="1" spans="1:5">
      <c r="A29" s="240" t="s">
        <v>32</v>
      </c>
      <c r="B29" s="204">
        <v>1050</v>
      </c>
      <c r="C29" s="242">
        <v>1050</v>
      </c>
      <c r="D29" s="140">
        <f t="shared" si="0"/>
        <v>0</v>
      </c>
      <c r="E29" s="141"/>
    </row>
    <row r="30" ht="25" customHeight="1" spans="1:5">
      <c r="A30" s="240" t="s">
        <v>33</v>
      </c>
      <c r="B30" s="204">
        <v>32</v>
      </c>
      <c r="C30" s="242">
        <v>168</v>
      </c>
      <c r="D30" s="140">
        <f t="shared" si="0"/>
        <v>4.25</v>
      </c>
      <c r="E30" s="141"/>
    </row>
    <row r="31" s="133" customFormat="1" ht="25" customHeight="1" spans="1:5">
      <c r="A31" s="194" t="s">
        <v>34</v>
      </c>
      <c r="B31" s="238">
        <f>B5+B23</f>
        <v>40188</v>
      </c>
      <c r="C31" s="238">
        <f>C23+C5</f>
        <v>40385</v>
      </c>
      <c r="D31" s="239">
        <f t="shared" si="0"/>
        <v>0.00490196078431373</v>
      </c>
      <c r="E31" s="147"/>
    </row>
  </sheetData>
  <mergeCells count="2">
    <mergeCell ref="A2:E2"/>
    <mergeCell ref="A3:E3"/>
  </mergeCells>
  <printOptions horizontalCentered="1"/>
  <pageMargins left="0.15625" right="0.2" top="0.590277777777778" bottom="0.427777777777778" header="0.349305555555556" footer="0.279166666666667"/>
  <pageSetup paperSize="9" scale="80" firstPageNumber="18" orientation="portrait" useFirstPageNumber="1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T24"/>
  <sheetViews>
    <sheetView showZeros="0" workbookViewId="0">
      <selection activeCell="I5" sqref="I5"/>
    </sheetView>
  </sheetViews>
  <sheetFormatPr defaultColWidth="9" defaultRowHeight="14.25"/>
  <cols>
    <col min="1" max="1" width="38" style="87" customWidth="1"/>
    <col min="2" max="2" width="8.25" style="88" customWidth="1"/>
    <col min="3" max="3" width="11.625" style="88" customWidth="1"/>
    <col min="4" max="4" width="11.125" style="88" customWidth="1"/>
    <col min="5" max="5" width="7.625" style="88" customWidth="1"/>
    <col min="6" max="16384" width="9" style="87"/>
  </cols>
  <sheetData>
    <row r="1" s="35" customFormat="1" ht="18.75" spans="1:254">
      <c r="A1" s="8" t="s">
        <v>1489</v>
      </c>
      <c r="B1" s="89"/>
      <c r="C1" s="89"/>
      <c r="D1" s="89"/>
      <c r="E1" s="89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</row>
    <row r="2" ht="38.25" customHeight="1" spans="1:5">
      <c r="A2" s="58" t="s">
        <v>1490</v>
      </c>
      <c r="B2" s="58"/>
      <c r="C2" s="58"/>
      <c r="D2" s="58"/>
      <c r="E2" s="58"/>
    </row>
    <row r="3" ht="21.75" customHeight="1" spans="1:6">
      <c r="A3" s="90"/>
      <c r="B3" s="91"/>
      <c r="C3" s="91"/>
      <c r="D3" s="92" t="s">
        <v>37</v>
      </c>
      <c r="E3" s="92"/>
      <c r="F3" s="93"/>
    </row>
    <row r="4" ht="36" spans="1:5">
      <c r="A4" s="94" t="s">
        <v>1491</v>
      </c>
      <c r="B4" s="95" t="s">
        <v>1280</v>
      </c>
      <c r="C4" s="63" t="s">
        <v>5</v>
      </c>
      <c r="D4" s="96" t="s">
        <v>1281</v>
      </c>
      <c r="E4" s="65" t="s">
        <v>7</v>
      </c>
    </row>
    <row r="5" ht="24.75" customHeight="1" spans="1:5">
      <c r="A5" s="97" t="s">
        <v>1492</v>
      </c>
      <c r="B5" s="98"/>
      <c r="C5" s="99"/>
      <c r="D5" s="100"/>
      <c r="E5" s="101"/>
    </row>
    <row r="6" s="51" customFormat="1" ht="24.75" customHeight="1" spans="1:5">
      <c r="A6" s="97" t="s">
        <v>1493</v>
      </c>
      <c r="B6" s="102"/>
      <c r="C6" s="99"/>
      <c r="D6" s="100"/>
      <c r="E6" s="101"/>
    </row>
    <row r="7" s="51" customFormat="1" ht="24.75" customHeight="1" spans="1:5">
      <c r="A7" s="97" t="s">
        <v>1494</v>
      </c>
      <c r="B7" s="102"/>
      <c r="C7" s="99"/>
      <c r="D7" s="100"/>
      <c r="E7" s="101"/>
    </row>
    <row r="8" s="52" customFormat="1" ht="24.75" customHeight="1" spans="1:5">
      <c r="A8" s="97" t="s">
        <v>1495</v>
      </c>
      <c r="B8" s="103"/>
      <c r="C8" s="99"/>
      <c r="D8" s="100"/>
      <c r="E8" s="104"/>
    </row>
    <row r="9" ht="24.75" customHeight="1" spans="1:5">
      <c r="A9" s="97" t="s">
        <v>1496</v>
      </c>
      <c r="B9" s="98"/>
      <c r="C9" s="99"/>
      <c r="D9" s="100"/>
      <c r="E9" s="101"/>
    </row>
    <row r="10" ht="24.75" customHeight="1" spans="1:5">
      <c r="A10" s="97" t="s">
        <v>1497</v>
      </c>
      <c r="B10" s="98"/>
      <c r="C10" s="99"/>
      <c r="D10" s="100"/>
      <c r="E10" s="101"/>
    </row>
    <row r="11" ht="24.75" customHeight="1" spans="1:5">
      <c r="A11" s="97" t="s">
        <v>1498</v>
      </c>
      <c r="B11" s="98"/>
      <c r="C11" s="99"/>
      <c r="D11" s="100"/>
      <c r="E11" s="101"/>
    </row>
    <row r="12" s="86" customFormat="1" ht="24.75" customHeight="1" spans="1:5">
      <c r="A12" s="97" t="s">
        <v>1499</v>
      </c>
      <c r="B12" s="98"/>
      <c r="C12" s="99"/>
      <c r="D12" s="100"/>
      <c r="E12" s="101"/>
    </row>
    <row r="13" ht="24.75" customHeight="1" spans="1:5">
      <c r="A13" s="97" t="s">
        <v>1500</v>
      </c>
      <c r="B13" s="105">
        <f>SUM(B14:B16)</f>
        <v>0</v>
      </c>
      <c r="C13" s="105">
        <f>SUM(C14:C16)</f>
        <v>0</v>
      </c>
      <c r="D13" s="100"/>
      <c r="E13" s="101"/>
    </row>
    <row r="14" ht="24.75" customHeight="1" spans="1:5">
      <c r="A14" s="97" t="s">
        <v>1501</v>
      </c>
      <c r="B14" s="105"/>
      <c r="C14" s="105"/>
      <c r="D14" s="100"/>
      <c r="E14" s="101"/>
    </row>
    <row r="15" ht="24.75" customHeight="1" spans="1:5">
      <c r="A15" s="97" t="s">
        <v>1502</v>
      </c>
      <c r="B15" s="105"/>
      <c r="C15" s="105"/>
      <c r="D15" s="100"/>
      <c r="E15" s="101"/>
    </row>
    <row r="16" ht="24.75" customHeight="1" spans="1:5">
      <c r="A16" s="97" t="s">
        <v>1503</v>
      </c>
      <c r="B16" s="105"/>
      <c r="C16" s="105"/>
      <c r="D16" s="100"/>
      <c r="E16" s="101"/>
    </row>
    <row r="17" ht="24.75" customHeight="1" spans="1:5">
      <c r="A17" s="97" t="s">
        <v>1504</v>
      </c>
      <c r="B17" s="105"/>
      <c r="C17" s="105"/>
      <c r="D17" s="100"/>
      <c r="E17" s="101"/>
    </row>
    <row r="18" ht="24.75" customHeight="1" spans="1:5">
      <c r="A18" s="97" t="s">
        <v>1505</v>
      </c>
      <c r="B18" s="105"/>
      <c r="C18" s="105"/>
      <c r="D18" s="100"/>
      <c r="E18" s="101"/>
    </row>
    <row r="19" ht="24.75" customHeight="1" spans="1:5">
      <c r="A19" s="97" t="s">
        <v>1506</v>
      </c>
      <c r="B19" s="105"/>
      <c r="C19" s="105"/>
      <c r="D19" s="100"/>
      <c r="E19" s="101"/>
    </row>
    <row r="20" ht="24.75" customHeight="1" spans="1:5">
      <c r="A20" s="97" t="s">
        <v>1507</v>
      </c>
      <c r="B20" s="105"/>
      <c r="C20" s="105"/>
      <c r="D20" s="100"/>
      <c r="E20" s="101"/>
    </row>
    <row r="21" ht="24.75" customHeight="1" spans="1:5">
      <c r="A21" s="97" t="s">
        <v>1508</v>
      </c>
      <c r="B21" s="105">
        <f>B22</f>
        <v>300</v>
      </c>
      <c r="C21" s="105">
        <f>C22</f>
        <v>300</v>
      </c>
      <c r="D21" s="100">
        <f>(C21-B21)/B21</f>
        <v>0</v>
      </c>
      <c r="E21" s="101"/>
    </row>
    <row r="22" s="86" customFormat="1" ht="24.75" customHeight="1" spans="1:5">
      <c r="A22" s="97" t="s">
        <v>1509</v>
      </c>
      <c r="B22" s="105">
        <v>300</v>
      </c>
      <c r="C22" s="105">
        <v>300</v>
      </c>
      <c r="D22" s="100">
        <f>(C22-B22)/B22</f>
        <v>0</v>
      </c>
      <c r="E22" s="101"/>
    </row>
    <row r="23" s="86" customFormat="1" ht="24.75" customHeight="1" spans="1:5">
      <c r="A23" s="106" t="s">
        <v>1510</v>
      </c>
      <c r="B23" s="107">
        <f>B21+B13</f>
        <v>300</v>
      </c>
      <c r="C23" s="107">
        <f>C21</f>
        <v>300</v>
      </c>
      <c r="D23" s="100">
        <f>(C23-B23)/B23</f>
        <v>0</v>
      </c>
      <c r="E23" s="101"/>
    </row>
    <row r="24" spans="1:5">
      <c r="A24" s="108"/>
      <c r="B24" s="109"/>
      <c r="C24" s="109"/>
      <c r="D24" s="109"/>
      <c r="E24" s="109"/>
    </row>
  </sheetData>
  <mergeCells count="3">
    <mergeCell ref="A2:E2"/>
    <mergeCell ref="D3:E3"/>
    <mergeCell ref="A24:E24"/>
  </mergeCells>
  <printOptions horizontalCentered="1"/>
  <pageMargins left="0.75" right="0.75" top="1.01875" bottom="0.938888888888889" header="0.509027777777778" footer="0.9"/>
  <pageSetup paperSize="9" firstPageNumber="46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S56"/>
  <sheetViews>
    <sheetView showZeros="0" workbookViewId="0">
      <selection activeCell="H10" sqref="H10"/>
    </sheetView>
  </sheetViews>
  <sheetFormatPr defaultColWidth="9" defaultRowHeight="14.25"/>
  <cols>
    <col min="1" max="1" width="34" style="53" customWidth="1"/>
    <col min="2" max="2" width="10.375" style="54" customWidth="1"/>
    <col min="3" max="3" width="11.25" style="54" customWidth="1"/>
    <col min="4" max="4" width="13.875" style="54" customWidth="1"/>
    <col min="5" max="5" width="9" style="55" customWidth="1"/>
    <col min="6" max="253" width="9" style="53"/>
    <col min="254" max="256" width="9" style="56"/>
  </cols>
  <sheetData>
    <row r="1" ht="24.95" customHeight="1" spans="1:5">
      <c r="A1" s="8" t="s">
        <v>1511</v>
      </c>
      <c r="B1" s="57"/>
      <c r="C1" s="57"/>
      <c r="D1" s="57"/>
      <c r="E1" s="57"/>
    </row>
    <row r="2" ht="31.5" customHeight="1" spans="1:5">
      <c r="A2" s="58" t="s">
        <v>1512</v>
      </c>
      <c r="B2" s="58"/>
      <c r="C2" s="58"/>
      <c r="D2" s="58"/>
      <c r="E2" s="58"/>
    </row>
    <row r="3" ht="24.95" customHeight="1" spans="1:5">
      <c r="A3" s="59"/>
      <c r="B3" s="60"/>
      <c r="C3" s="60"/>
      <c r="D3" s="60" t="s">
        <v>37</v>
      </c>
      <c r="E3" s="60"/>
    </row>
    <row r="4" ht="24" spans="1:253">
      <c r="A4" s="61" t="s">
        <v>1491</v>
      </c>
      <c r="B4" s="62" t="s">
        <v>1280</v>
      </c>
      <c r="C4" s="63" t="s">
        <v>5</v>
      </c>
      <c r="D4" s="64" t="s">
        <v>1281</v>
      </c>
      <c r="E4" s="65" t="s">
        <v>7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</row>
    <row r="5" s="50" customFormat="1" ht="21.75" customHeight="1" spans="1:253">
      <c r="A5" s="67" t="s">
        <v>1513</v>
      </c>
      <c r="B5" s="68">
        <f>B6+B12+B17+B19+B23</f>
        <v>210</v>
      </c>
      <c r="C5" s="68">
        <f>C6+C12+C17+C19+C23</f>
        <v>211</v>
      </c>
      <c r="D5" s="69">
        <f>(C5-B5)/B5</f>
        <v>0.00476190476190476</v>
      </c>
      <c r="E5" s="70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</row>
    <row r="6" s="50" customFormat="1" ht="21.75" customHeight="1" spans="1:253">
      <c r="A6" s="67" t="s">
        <v>1514</v>
      </c>
      <c r="B6" s="71"/>
      <c r="C6" s="72">
        <f>SUM(C7:C11)</f>
        <v>1</v>
      </c>
      <c r="D6" s="69"/>
      <c r="E6" s="73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</row>
    <row r="7" s="50" customFormat="1" ht="21.75" customHeight="1" spans="1:253">
      <c r="A7" s="67" t="s">
        <v>1515</v>
      </c>
      <c r="B7" s="71"/>
      <c r="C7" s="72"/>
      <c r="D7" s="69"/>
      <c r="E7" s="73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</row>
    <row r="8" s="50" customFormat="1" ht="21.75" customHeight="1" spans="1:253">
      <c r="A8" s="67" t="s">
        <v>1516</v>
      </c>
      <c r="B8" s="71"/>
      <c r="C8" s="72"/>
      <c r="D8" s="69"/>
      <c r="E8" s="73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</row>
    <row r="9" s="50" customFormat="1" ht="21.75" customHeight="1" spans="1:253">
      <c r="A9" s="67" t="s">
        <v>1517</v>
      </c>
      <c r="B9" s="71"/>
      <c r="C9" s="72">
        <v>1</v>
      </c>
      <c r="D9" s="69"/>
      <c r="E9" s="73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</row>
    <row r="10" s="51" customFormat="1" ht="21.75" customHeight="1" spans="1:253">
      <c r="A10" s="67" t="s">
        <v>1518</v>
      </c>
      <c r="B10" s="71"/>
      <c r="C10" s="72"/>
      <c r="D10" s="69"/>
      <c r="E10" s="74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</row>
    <row r="11" s="52" customFormat="1" ht="21.75" customHeight="1" spans="1:253">
      <c r="A11" s="67" t="s">
        <v>1519</v>
      </c>
      <c r="B11" s="71"/>
      <c r="C11" s="72"/>
      <c r="D11" s="69"/>
      <c r="E11" s="74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</row>
    <row r="12" s="51" customFormat="1" ht="21.75" customHeight="1" spans="1:253">
      <c r="A12" s="67" t="s">
        <v>1520</v>
      </c>
      <c r="B12" s="71"/>
      <c r="C12" s="72"/>
      <c r="D12" s="69"/>
      <c r="E12" s="74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</row>
    <row r="13" s="52" customFormat="1" ht="21.75" customHeight="1" spans="1:253">
      <c r="A13" s="75" t="s">
        <v>1521</v>
      </c>
      <c r="B13" s="71"/>
      <c r="C13" s="72"/>
      <c r="D13" s="69"/>
      <c r="E13" s="74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</row>
    <row r="14" s="52" customFormat="1" ht="21.75" customHeight="1" spans="1:253">
      <c r="A14" s="67" t="s">
        <v>1522</v>
      </c>
      <c r="B14" s="71"/>
      <c r="C14" s="72"/>
      <c r="D14" s="69"/>
      <c r="E14" s="74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</row>
    <row r="15" s="51" customFormat="1" ht="21.75" customHeight="1" spans="1:253">
      <c r="A15" s="75" t="s">
        <v>1523</v>
      </c>
      <c r="B15" s="76"/>
      <c r="C15" s="72"/>
      <c r="D15" s="69"/>
      <c r="E15" s="74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</row>
    <row r="16" s="51" customFormat="1" ht="21.75" customHeight="1" spans="1:253">
      <c r="A16" s="67" t="s">
        <v>1524</v>
      </c>
      <c r="B16" s="77"/>
      <c r="C16" s="72"/>
      <c r="D16" s="69"/>
      <c r="E16" s="78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</row>
    <row r="17" s="51" customFormat="1" ht="21.75" customHeight="1" spans="1:253">
      <c r="A17" s="75" t="s">
        <v>1525</v>
      </c>
      <c r="B17" s="77"/>
      <c r="C17" s="79"/>
      <c r="D17" s="69"/>
      <c r="E17" s="74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</row>
    <row r="18" s="52" customFormat="1" ht="21.75" customHeight="1" spans="1:253">
      <c r="A18" s="75" t="s">
        <v>1526</v>
      </c>
      <c r="B18" s="77"/>
      <c r="C18" s="79"/>
      <c r="D18" s="69"/>
      <c r="E18" s="74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</row>
    <row r="19" s="51" customFormat="1" ht="21.75" customHeight="1" spans="1:253">
      <c r="A19" s="75" t="s">
        <v>1527</v>
      </c>
      <c r="B19" s="77"/>
      <c r="C19" s="79"/>
      <c r="D19" s="69"/>
      <c r="E19" s="74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</row>
    <row r="20" s="52" customFormat="1" ht="21.75" customHeight="1" spans="1:253">
      <c r="A20" s="75" t="s">
        <v>1528</v>
      </c>
      <c r="B20" s="77"/>
      <c r="C20" s="79"/>
      <c r="D20" s="69"/>
      <c r="E20" s="74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</row>
    <row r="21" s="52" customFormat="1" ht="21.75" customHeight="1" spans="1:253">
      <c r="A21" s="75" t="s">
        <v>1529</v>
      </c>
      <c r="B21" s="77"/>
      <c r="C21" s="79"/>
      <c r="D21" s="69"/>
      <c r="E21" s="74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</row>
    <row r="22" s="52" customFormat="1" ht="21.75" customHeight="1" spans="1:253">
      <c r="A22" s="75" t="s">
        <v>1530</v>
      </c>
      <c r="B22" s="77"/>
      <c r="C22" s="79"/>
      <c r="D22" s="69"/>
      <c r="E22" s="74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</row>
    <row r="23" s="52" customFormat="1" ht="21.75" customHeight="1" spans="1:253">
      <c r="A23" s="75" t="s">
        <v>1531</v>
      </c>
      <c r="B23" s="42">
        <f>B24</f>
        <v>210</v>
      </c>
      <c r="C23" s="42">
        <f>C24</f>
        <v>210</v>
      </c>
      <c r="D23" s="69">
        <f>(C23-B23)/B23</f>
        <v>0</v>
      </c>
      <c r="E23" s="74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</row>
    <row r="24" s="52" customFormat="1" ht="21.75" customHeight="1" spans="1:253">
      <c r="A24" s="80" t="s">
        <v>1532</v>
      </c>
      <c r="B24" s="42">
        <v>210</v>
      </c>
      <c r="C24" s="42">
        <v>210</v>
      </c>
      <c r="D24" s="69">
        <f>(C24-B24)/B24</f>
        <v>0</v>
      </c>
      <c r="E24" s="74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</row>
    <row r="25" s="52" customFormat="1" ht="21.75" customHeight="1" spans="1:253">
      <c r="A25" s="81" t="s">
        <v>1533</v>
      </c>
      <c r="B25" s="42">
        <f>B5</f>
        <v>210</v>
      </c>
      <c r="C25" s="42">
        <f>C5</f>
        <v>211</v>
      </c>
      <c r="D25" s="69">
        <f>(C25-B25)/B25</f>
        <v>0.00476190476190476</v>
      </c>
      <c r="E25" s="74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</row>
    <row r="26" s="51" customFormat="1" ht="22.5" customHeight="1" spans="2:5">
      <c r="B26" s="82"/>
      <c r="C26" s="82"/>
      <c r="D26" s="82"/>
      <c r="E26" s="82"/>
    </row>
    <row r="27" s="52" customFormat="1" ht="22.5" customHeight="1" spans="1:5">
      <c r="A27" s="51"/>
      <c r="B27" s="82"/>
      <c r="C27" s="82"/>
      <c r="D27" s="83"/>
      <c r="E27" s="82"/>
    </row>
    <row r="28" s="52" customFormat="1" ht="22.5" customHeight="1" spans="1:5">
      <c r="A28" s="51"/>
      <c r="B28" s="82"/>
      <c r="C28" s="82"/>
      <c r="D28" s="83"/>
      <c r="E28" s="82"/>
    </row>
    <row r="29" s="52" customFormat="1" ht="22.5" customHeight="1" spans="1:5">
      <c r="A29" s="51"/>
      <c r="B29" s="82"/>
      <c r="C29" s="82"/>
      <c r="D29" s="83"/>
      <c r="E29" s="82"/>
    </row>
    <row r="30" ht="22.5" customHeight="1" spans="1:3">
      <c r="A30" s="84"/>
      <c r="B30" s="85"/>
      <c r="C30" s="85"/>
    </row>
    <row r="31" ht="22.5" customHeight="1" spans="1:3">
      <c r="A31" s="66"/>
      <c r="B31" s="85"/>
      <c r="C31" s="85"/>
    </row>
    <row r="32" ht="22.5" customHeight="1" spans="1:3">
      <c r="A32" s="66"/>
      <c r="B32" s="55"/>
      <c r="C32" s="55"/>
    </row>
    <row r="33" ht="22.5" customHeight="1" spans="1:3">
      <c r="A33" s="66"/>
      <c r="B33" s="55"/>
      <c r="C33" s="55"/>
    </row>
    <row r="34" ht="22.5" customHeight="1" spans="1:3">
      <c r="A34" s="66"/>
      <c r="B34" s="55"/>
      <c r="C34" s="85"/>
    </row>
    <row r="35" ht="22.5" customHeight="1" spans="1:3">
      <c r="A35" s="66"/>
      <c r="B35" s="55"/>
      <c r="C35" s="55"/>
    </row>
    <row r="36" ht="22.5" customHeight="1" spans="1:3">
      <c r="A36" s="84"/>
      <c r="B36" s="55"/>
      <c r="C36" s="85"/>
    </row>
    <row r="37" ht="22.5" customHeight="1" spans="1:3">
      <c r="A37" s="66"/>
      <c r="B37" s="55"/>
      <c r="C37" s="85"/>
    </row>
    <row r="38" ht="22.5" customHeight="1" spans="1:3">
      <c r="A38" s="66"/>
      <c r="B38" s="55"/>
      <c r="C38" s="55"/>
    </row>
    <row r="39" ht="22.5" customHeight="1" spans="1:3">
      <c r="A39" s="66"/>
      <c r="B39" s="55"/>
      <c r="C39" s="55"/>
    </row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</sheetData>
  <mergeCells count="2">
    <mergeCell ref="A2:E2"/>
    <mergeCell ref="D3:E3"/>
  </mergeCells>
  <printOptions horizontalCentered="1"/>
  <pageMargins left="0.55" right="0.55" top="0.938888888888889" bottom="0.9" header="0.509027777777778" footer="0.669444444444445"/>
  <pageSetup paperSize="9" scale="95" firstPageNumber="47" orientation="portrait" useFirstPageNumber="1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showZeros="0" workbookViewId="0">
      <selection activeCell="F8" sqref="F8"/>
    </sheetView>
  </sheetViews>
  <sheetFormatPr defaultColWidth="12.1833333333333" defaultRowHeight="15.55" customHeight="1" outlineLevelCol="3"/>
  <cols>
    <col min="1" max="1" width="34.25" style="43" customWidth="1"/>
    <col min="2" max="2" width="25.9833333333333" style="43" customWidth="1"/>
    <col min="3" max="3" width="34.25" style="43" customWidth="1"/>
    <col min="4" max="4" width="25.9833333333333" style="43" customWidth="1"/>
    <col min="5" max="16384" width="12.1833333333333" style="43" customWidth="1"/>
  </cols>
  <sheetData>
    <row r="1" customHeight="1" spans="1:1">
      <c r="A1" s="8" t="s">
        <v>1534</v>
      </c>
    </row>
    <row r="2" s="43" customFormat="1" ht="34" customHeight="1" spans="1:4">
      <c r="A2" s="45" t="s">
        <v>1535</v>
      </c>
      <c r="B2" s="45"/>
      <c r="C2" s="45"/>
      <c r="D2" s="45"/>
    </row>
    <row r="3" s="43" customFormat="1" ht="17" customHeight="1" spans="1:4">
      <c r="A3" s="46" t="s">
        <v>37</v>
      </c>
      <c r="B3" s="46"/>
      <c r="C3" s="46"/>
      <c r="D3" s="46"/>
    </row>
    <row r="4" s="43" customFormat="1" ht="16.95" customHeight="1" spans="1:4">
      <c r="A4" s="47" t="s">
        <v>1460</v>
      </c>
      <c r="B4" s="47" t="s">
        <v>1215</v>
      </c>
      <c r="C4" s="47" t="s">
        <v>1460</v>
      </c>
      <c r="D4" s="47" t="s">
        <v>1215</v>
      </c>
    </row>
    <row r="5" s="43" customFormat="1" ht="16.95" customHeight="1" spans="1:4">
      <c r="A5" s="48" t="s">
        <v>1536</v>
      </c>
      <c r="B5" s="42">
        <v>300</v>
      </c>
      <c r="C5" s="48" t="s">
        <v>1537</v>
      </c>
      <c r="D5" s="30">
        <v>211</v>
      </c>
    </row>
    <row r="6" s="43" customFormat="1" ht="16.95" customHeight="1" spans="1:4">
      <c r="A6" s="48" t="s">
        <v>1538</v>
      </c>
      <c r="B6" s="42">
        <v>1</v>
      </c>
      <c r="C6" s="48" t="s">
        <v>1539</v>
      </c>
      <c r="D6" s="30">
        <v>0</v>
      </c>
    </row>
    <row r="7" s="43" customFormat="1" ht="16.95" customHeight="1" spans="1:4">
      <c r="A7" s="48" t="s">
        <v>1540</v>
      </c>
      <c r="B7" s="42">
        <v>0</v>
      </c>
      <c r="C7" s="48" t="s">
        <v>1541</v>
      </c>
      <c r="D7" s="30">
        <v>0</v>
      </c>
    </row>
    <row r="8" s="43" customFormat="1" ht="16.95" customHeight="1" spans="1:4">
      <c r="A8" s="48" t="s">
        <v>1542</v>
      </c>
      <c r="B8" s="42">
        <v>0</v>
      </c>
      <c r="C8" s="48" t="s">
        <v>1543</v>
      </c>
      <c r="D8" s="30">
        <v>90</v>
      </c>
    </row>
    <row r="9" s="43" customFormat="1" ht="16.95" customHeight="1" spans="1:4">
      <c r="A9" s="48" t="s">
        <v>1544</v>
      </c>
      <c r="B9" s="42">
        <v>0</v>
      </c>
      <c r="C9" s="48" t="s">
        <v>1545</v>
      </c>
      <c r="D9" s="30">
        <v>0</v>
      </c>
    </row>
    <row r="10" s="43" customFormat="1" ht="16.95" customHeight="1" spans="1:4">
      <c r="A10" s="48" t="s">
        <v>1546</v>
      </c>
      <c r="B10" s="42">
        <v>0</v>
      </c>
      <c r="C10" s="48" t="s">
        <v>1547</v>
      </c>
      <c r="D10" s="30">
        <v>0</v>
      </c>
    </row>
    <row r="11" s="43" customFormat="1" ht="16.95" customHeight="1" spans="1:4">
      <c r="A11" s="48"/>
      <c r="B11" s="42"/>
      <c r="C11" s="48" t="s">
        <v>1548</v>
      </c>
      <c r="D11" s="30">
        <f>B12-SUM(D5:D10)</f>
        <v>0</v>
      </c>
    </row>
    <row r="12" s="44" customFormat="1" ht="16.95" customHeight="1" spans="1:4">
      <c r="A12" s="47" t="s">
        <v>1209</v>
      </c>
      <c r="B12" s="49">
        <f>SUM(B5:B10)</f>
        <v>301</v>
      </c>
      <c r="C12" s="47" t="s">
        <v>1210</v>
      </c>
      <c r="D12" s="28">
        <f>SUM(D5:D11)</f>
        <v>301</v>
      </c>
    </row>
  </sheetData>
  <mergeCells count="2">
    <mergeCell ref="A2:D2"/>
    <mergeCell ref="A3:D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workbookViewId="0">
      <selection activeCell="E6" sqref="E6"/>
    </sheetView>
  </sheetViews>
  <sheetFormatPr defaultColWidth="9" defaultRowHeight="13.5" outlineLevelCol="6"/>
  <cols>
    <col min="1" max="1" width="29.125" style="34" customWidth="1"/>
    <col min="2" max="7" width="11.625" style="34" customWidth="1"/>
    <col min="8" max="16384" width="9" style="34"/>
  </cols>
  <sheetData>
    <row r="1" s="1" customFormat="1" ht="24" customHeight="1" spans="1:1">
      <c r="A1" s="40" t="s">
        <v>1549</v>
      </c>
    </row>
    <row r="2" s="31" customFormat="1" ht="42" customHeight="1" spans="1:7">
      <c r="A2" s="9" t="s">
        <v>1550</v>
      </c>
      <c r="B2" s="9"/>
      <c r="C2" s="9"/>
      <c r="D2" s="9"/>
      <c r="E2" s="9"/>
      <c r="F2" s="9"/>
      <c r="G2" s="9"/>
    </row>
    <row r="3" s="32" customFormat="1" ht="27" customHeight="1" spans="1:7">
      <c r="A3" s="10"/>
      <c r="B3" s="10"/>
      <c r="F3" s="41" t="s">
        <v>37</v>
      </c>
      <c r="G3" s="41"/>
    </row>
    <row r="4" s="33" customFormat="1" ht="30" customHeight="1" spans="1:7">
      <c r="A4" s="13" t="s">
        <v>1551</v>
      </c>
      <c r="B4" s="13" t="s">
        <v>1552</v>
      </c>
      <c r="C4" s="13"/>
      <c r="D4" s="13"/>
      <c r="E4" s="13" t="s">
        <v>1553</v>
      </c>
      <c r="F4" s="13"/>
      <c r="G4" s="13"/>
    </row>
    <row r="5" s="34" customFormat="1" ht="24" customHeight="1" spans="1:7">
      <c r="A5" s="13"/>
      <c r="B5" s="13" t="s">
        <v>1554</v>
      </c>
      <c r="C5" s="13" t="s">
        <v>1555</v>
      </c>
      <c r="D5" s="13" t="s">
        <v>1556</v>
      </c>
      <c r="E5" s="13" t="s">
        <v>1554</v>
      </c>
      <c r="F5" s="13" t="s">
        <v>1555</v>
      </c>
      <c r="G5" s="13" t="s">
        <v>1556</v>
      </c>
    </row>
    <row r="6" s="34" customFormat="1" ht="24" customHeight="1" spans="1:7">
      <c r="A6" s="13" t="s">
        <v>1557</v>
      </c>
      <c r="B6" s="42">
        <f>C6+D6</f>
        <v>450228</v>
      </c>
      <c r="C6" s="42">
        <v>206618</v>
      </c>
      <c r="D6" s="42">
        <v>243610</v>
      </c>
      <c r="E6" s="42">
        <f>SUM(F6:G6)</f>
        <v>407997</v>
      </c>
      <c r="F6" s="42">
        <v>197637</v>
      </c>
      <c r="G6" s="30">
        <v>210360</v>
      </c>
    </row>
    <row r="7" s="34" customFormat="1" ht="24" customHeight="1"/>
    <row r="8" s="34" customFormat="1" ht="24" customHeight="1"/>
    <row r="9" s="34" customFormat="1" ht="24" customHeight="1"/>
    <row r="10" s="34" customFormat="1" ht="24" customHeight="1"/>
    <row r="11" s="34" customFormat="1" ht="24" customHeight="1"/>
    <row r="12" s="34" customFormat="1" ht="24" customHeight="1"/>
    <row r="13" s="34" customFormat="1" ht="24" customHeight="1"/>
    <row r="14" s="34" customFormat="1" ht="24" customHeight="1"/>
    <row r="15" s="34" customFormat="1" ht="24" customHeight="1"/>
    <row r="16" s="34" customFormat="1" ht="24" customHeight="1"/>
    <row r="17" s="34" customFormat="1" ht="24" customHeight="1"/>
    <row r="18" s="34" customFormat="1" ht="24" customHeight="1"/>
    <row r="19" s="34" customFormat="1" ht="24" customHeight="1"/>
    <row r="20" s="34" customFormat="1" ht="24" customHeight="1"/>
    <row r="21" s="34" customFormat="1" ht="24" customHeight="1"/>
    <row r="22" s="34" customFormat="1" ht="24" customHeight="1"/>
    <row r="23" s="34" customFormat="1" ht="24" customHeight="1"/>
    <row r="24" s="34" customFormat="1" ht="24" customHeight="1"/>
    <row r="25" s="34" customFormat="1" ht="24" customHeight="1"/>
    <row r="26" s="34" customFormat="1" ht="24" customHeight="1"/>
    <row r="27" s="34" customFormat="1" ht="24" customHeight="1"/>
    <row r="28" s="34" customFormat="1" ht="24" customHeight="1"/>
    <row r="29" s="34" customFormat="1" ht="24" customHeight="1"/>
    <row r="30" s="34" customFormat="1" ht="24" customHeight="1"/>
    <row r="31" s="34" customFormat="1" ht="24" customHeight="1"/>
    <row r="32" s="34" customFormat="1" ht="24" customHeight="1"/>
    <row r="33" s="34" customFormat="1" ht="24" customHeight="1"/>
    <row r="34" s="34" customFormat="1" ht="24" customHeight="1"/>
    <row r="35" s="34" customFormat="1" ht="24" customHeight="1"/>
    <row r="36" s="34" customFormat="1" ht="24" customHeight="1"/>
    <row r="37" s="34" customFormat="1" ht="24" customHeight="1"/>
    <row r="38" s="34" customFormat="1" ht="24" customHeight="1"/>
    <row r="39" s="34" customFormat="1" ht="24" customHeight="1"/>
    <row r="40" s="34" customFormat="1" ht="24" customHeight="1"/>
    <row r="41" s="34" customFormat="1" ht="24" customHeight="1"/>
    <row r="42" s="34" customFormat="1" ht="24" customHeight="1"/>
    <row r="43" s="34" customFormat="1" ht="24" customHeight="1"/>
    <row r="44" s="34" customFormat="1" ht="24" customHeight="1"/>
    <row r="45" s="34" customFormat="1" ht="24" customHeight="1"/>
    <row r="46" s="34" customFormat="1" ht="24" customHeight="1"/>
    <row r="47" s="34" customFormat="1" ht="24" customHeight="1"/>
    <row r="48" s="34" customFormat="1" ht="24" customHeight="1"/>
    <row r="49" s="34" customFormat="1" ht="24" customHeight="1"/>
    <row r="50" s="34" customFormat="1" ht="24" customHeight="1"/>
    <row r="51" s="34" customFormat="1" ht="24" customHeight="1"/>
    <row r="52" s="34" customFormat="1" ht="24" customHeight="1"/>
    <row r="53" s="34" customFormat="1" ht="24" customHeight="1"/>
    <row r="54" s="34" customFormat="1" ht="24" customHeight="1"/>
    <row r="55" s="34" customFormat="1" ht="24" customHeight="1"/>
    <row r="56" s="34" customFormat="1" ht="24" customHeight="1"/>
    <row r="57" s="34" customFormat="1" ht="24" customHeight="1"/>
    <row r="58" s="34" customFormat="1" ht="24" customHeight="1"/>
    <row r="59" s="34" customFormat="1" ht="24" customHeight="1"/>
    <row r="60" s="34" customFormat="1" ht="24" customHeight="1"/>
    <row r="61" s="34" customFormat="1" ht="24" customHeight="1"/>
    <row r="62" s="34" customFormat="1" ht="24" customHeight="1"/>
    <row r="63" s="34" customFormat="1" ht="24" customHeight="1"/>
    <row r="64" s="34" customFormat="1" ht="24" customHeight="1"/>
    <row r="65" s="34" customFormat="1" ht="24" customHeight="1"/>
    <row r="66" s="34" customFormat="1" ht="24" customHeight="1"/>
    <row r="67" s="34" customFormat="1" ht="24" customHeight="1"/>
    <row r="68" s="34" customFormat="1" ht="24" customHeight="1"/>
    <row r="69" s="34" customFormat="1" ht="24" customHeight="1"/>
    <row r="70" s="34" customFormat="1" ht="24" customHeight="1"/>
    <row r="71" s="34" customFormat="1" ht="24" customHeight="1"/>
    <row r="72" s="34" customFormat="1" ht="24" customHeight="1"/>
    <row r="73" s="34" customFormat="1" ht="24" customHeight="1"/>
    <row r="74" s="34" customFormat="1" ht="24" customHeight="1"/>
  </sheetData>
  <mergeCells count="5">
    <mergeCell ref="A2:G2"/>
    <mergeCell ref="F3:G3"/>
    <mergeCell ref="B4:D4"/>
    <mergeCell ref="E4:G4"/>
    <mergeCell ref="A4:A5"/>
  </mergeCells>
  <pageMargins left="0.75" right="0.75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9"/>
  <sheetViews>
    <sheetView workbookViewId="0">
      <selection activeCell="B28" sqref="B28:B29"/>
    </sheetView>
  </sheetViews>
  <sheetFormatPr defaultColWidth="9" defaultRowHeight="14.25" outlineLevelCol="1"/>
  <cols>
    <col min="1" max="1" width="45.625" style="34" customWidth="1"/>
    <col min="2" max="2" width="21.625" style="34" customWidth="1"/>
    <col min="3" max="254" width="9" style="34"/>
    <col min="255" max="16384" width="9" style="35"/>
  </cols>
  <sheetData>
    <row r="1" s="1" customFormat="1" ht="24" customHeight="1" spans="1:1">
      <c r="A1" s="8" t="s">
        <v>1558</v>
      </c>
    </row>
    <row r="2" s="31" customFormat="1" ht="42" customHeight="1" spans="1:2">
      <c r="A2" s="9" t="s">
        <v>1559</v>
      </c>
      <c r="B2" s="9"/>
    </row>
    <row r="3" s="32" customFormat="1" ht="27" customHeight="1" spans="1:2">
      <c r="A3" s="36"/>
      <c r="B3" s="36"/>
    </row>
    <row r="4" s="33" customFormat="1" ht="30" customHeight="1" spans="1:2">
      <c r="A4" s="37" t="s">
        <v>1560</v>
      </c>
      <c r="B4" s="37" t="s">
        <v>1561</v>
      </c>
    </row>
    <row r="5" s="33" customFormat="1" ht="24" customHeight="1" spans="1:2">
      <c r="A5" s="38" t="s">
        <v>1562</v>
      </c>
      <c r="B5" s="28">
        <f>SUM(B6:B7)</f>
        <v>369414</v>
      </c>
    </row>
    <row r="6" s="34" customFormat="1" ht="24" customHeight="1" spans="1:2">
      <c r="A6" s="39" t="s">
        <v>1563</v>
      </c>
      <c r="B6" s="30">
        <v>190624</v>
      </c>
    </row>
    <row r="7" s="34" customFormat="1" ht="24" customHeight="1" spans="1:2">
      <c r="A7" s="39" t="s">
        <v>1564</v>
      </c>
      <c r="B7" s="30">
        <v>178790</v>
      </c>
    </row>
    <row r="8" s="33" customFormat="1" ht="24" customHeight="1" spans="1:2">
      <c r="A8" s="38" t="s">
        <v>1565</v>
      </c>
      <c r="B8" s="28">
        <f>SUM(B9:B10)</f>
        <v>387701</v>
      </c>
    </row>
    <row r="9" s="34" customFormat="1" ht="24" customHeight="1" spans="1:2">
      <c r="A9" s="39" t="s">
        <v>1563</v>
      </c>
      <c r="B9" s="30">
        <v>204186</v>
      </c>
    </row>
    <row r="10" s="34" customFormat="1" ht="24" customHeight="1" spans="1:2">
      <c r="A10" s="39" t="s">
        <v>1564</v>
      </c>
      <c r="B10" s="30">
        <v>183515</v>
      </c>
    </row>
    <row r="11" s="33" customFormat="1" ht="24" customHeight="1" spans="1:2">
      <c r="A11" s="38" t="s">
        <v>1566</v>
      </c>
      <c r="B11" s="28">
        <f>SUM(B12:B14)</f>
        <v>65350</v>
      </c>
    </row>
    <row r="12" s="34" customFormat="1" ht="24" customHeight="1" spans="1:2">
      <c r="A12" s="39" t="s">
        <v>1567</v>
      </c>
      <c r="B12" s="30">
        <v>7000</v>
      </c>
    </row>
    <row r="13" s="34" customFormat="1" ht="24" customHeight="1" spans="1:2">
      <c r="A13" s="39" t="s">
        <v>1568</v>
      </c>
      <c r="B13" s="30">
        <v>15350</v>
      </c>
    </row>
    <row r="14" s="34" customFormat="1" ht="24" customHeight="1" spans="1:2">
      <c r="A14" s="39" t="s">
        <v>1569</v>
      </c>
      <c r="B14" s="30">
        <v>43000</v>
      </c>
    </row>
    <row r="15" s="33" customFormat="1" ht="24" customHeight="1" spans="1:2">
      <c r="A15" s="38" t="s">
        <v>1570</v>
      </c>
      <c r="B15" s="28">
        <f>SUM(B16:B17)</f>
        <v>26780</v>
      </c>
    </row>
    <row r="16" s="34" customFormat="1" ht="24" customHeight="1" spans="1:2">
      <c r="A16" s="39" t="s">
        <v>1571</v>
      </c>
      <c r="B16" s="30">
        <v>13650</v>
      </c>
    </row>
    <row r="17" s="34" customFormat="1" ht="24" customHeight="1" spans="1:2">
      <c r="A17" s="39" t="s">
        <v>1572</v>
      </c>
      <c r="B17" s="30">
        <v>13130</v>
      </c>
    </row>
    <row r="18" s="33" customFormat="1" ht="24" customHeight="1" spans="1:2">
      <c r="A18" s="38" t="s">
        <v>1573</v>
      </c>
      <c r="B18" s="28">
        <f>SUM(B19:B20)</f>
        <v>12140</v>
      </c>
    </row>
    <row r="19" s="34" customFormat="1" ht="24" customHeight="1" spans="1:2">
      <c r="A19" s="39" t="s">
        <v>1574</v>
      </c>
      <c r="B19" s="30">
        <v>6295</v>
      </c>
    </row>
    <row r="20" s="34" customFormat="1" ht="24" customHeight="1" spans="1:2">
      <c r="A20" s="39" t="s">
        <v>1575</v>
      </c>
      <c r="B20" s="30">
        <v>5845</v>
      </c>
    </row>
    <row r="21" s="33" customFormat="1" ht="24" customHeight="1" spans="1:2">
      <c r="A21" s="38" t="s">
        <v>1576</v>
      </c>
      <c r="B21" s="28">
        <f>SUM(B22:B23)</f>
        <v>407997</v>
      </c>
    </row>
    <row r="22" s="34" customFormat="1" ht="24" customHeight="1" spans="1:2">
      <c r="A22" s="39" t="s">
        <v>1563</v>
      </c>
      <c r="B22" s="30">
        <v>197637</v>
      </c>
    </row>
    <row r="23" s="34" customFormat="1" ht="24" customHeight="1" spans="1:2">
      <c r="A23" s="39" t="s">
        <v>1564</v>
      </c>
      <c r="B23" s="30">
        <v>210360</v>
      </c>
    </row>
    <row r="24" s="34" customFormat="1" ht="24" customHeight="1" spans="1:2">
      <c r="A24" s="38" t="s">
        <v>1577</v>
      </c>
      <c r="B24" s="28">
        <f>SUM(B25:B26)</f>
        <v>450228</v>
      </c>
    </row>
    <row r="25" s="34" customFormat="1" ht="24" customHeight="1" spans="1:2">
      <c r="A25" s="39" t="s">
        <v>1563</v>
      </c>
      <c r="B25" s="30">
        <v>206618</v>
      </c>
    </row>
    <row r="26" s="34" customFormat="1" ht="24" customHeight="1" spans="1:2">
      <c r="A26" s="39" t="s">
        <v>1564</v>
      </c>
      <c r="B26" s="30">
        <v>243610</v>
      </c>
    </row>
    <row r="27" s="34" customFormat="1" ht="24" customHeight="1" spans="1:2">
      <c r="A27" s="38" t="s">
        <v>1578</v>
      </c>
      <c r="B27" s="28">
        <f>SUM(B28:B29)</f>
        <v>28</v>
      </c>
    </row>
    <row r="28" s="34" customFormat="1" ht="24" customHeight="1" spans="1:2">
      <c r="A28" s="39" t="s">
        <v>1579</v>
      </c>
      <c r="B28" s="30">
        <v>9.25</v>
      </c>
    </row>
    <row r="29" s="34" customFormat="1" ht="24" customHeight="1" spans="1:2">
      <c r="A29" s="39" t="s">
        <v>1580</v>
      </c>
      <c r="B29" s="30">
        <v>18.75</v>
      </c>
    </row>
    <row r="30" s="34" customFormat="1" ht="24" customHeight="1"/>
    <row r="31" s="34" customFormat="1" ht="24" customHeight="1"/>
    <row r="32" s="34" customFormat="1" ht="24" customHeight="1"/>
    <row r="33" s="34" customFormat="1" ht="24" customHeight="1"/>
    <row r="34" s="34" customFormat="1" ht="24" customHeight="1"/>
    <row r="35" s="34" customFormat="1" ht="24" customHeight="1"/>
    <row r="36" s="34" customFormat="1" ht="24" customHeight="1"/>
    <row r="37" s="34" customFormat="1" ht="24" customHeight="1"/>
    <row r="38" s="34" customFormat="1" ht="24" customHeight="1"/>
    <row r="39" s="34" customFormat="1" ht="24" customHeight="1"/>
    <row r="40" s="34" customFormat="1" ht="24" customHeight="1"/>
    <row r="41" s="34" customFormat="1" ht="24" customHeight="1"/>
    <row r="42" s="34" customFormat="1" ht="24" customHeight="1"/>
    <row r="43" s="34" customFormat="1" ht="24" customHeight="1"/>
    <row r="44" s="34" customFormat="1" ht="24" customHeight="1"/>
    <row r="45" s="34" customFormat="1" ht="24" customHeight="1"/>
    <row r="46" s="34" customFormat="1" ht="24" customHeight="1"/>
    <row r="47" s="34" customFormat="1" ht="24" customHeight="1"/>
    <row r="48" s="34" customFormat="1" ht="24" customHeight="1"/>
    <row r="49" s="34" customFormat="1" ht="24" customHeight="1"/>
    <row r="50" s="34" customFormat="1" ht="24" customHeight="1"/>
    <row r="51" s="34" customFormat="1" ht="24" customHeight="1"/>
    <row r="52" s="34" customFormat="1" ht="24" customHeight="1"/>
    <row r="53" s="34" customFormat="1" ht="24" customHeight="1"/>
    <row r="54" s="34" customFormat="1" ht="24" customHeight="1"/>
    <row r="55" s="34" customFormat="1" ht="24" customHeight="1"/>
    <row r="56" s="34" customFormat="1" ht="24" customHeight="1"/>
    <row r="57" s="34" customFormat="1" ht="24" customHeight="1"/>
    <row r="58" s="34" customFormat="1" ht="24" customHeight="1"/>
    <row r="59" s="34" customFormat="1" ht="24" customHeight="1"/>
    <row r="60" s="34" customFormat="1" ht="24" customHeight="1"/>
    <row r="61" s="34" customFormat="1" ht="24" customHeight="1"/>
    <row r="62" s="34" customFormat="1" ht="24" customHeight="1"/>
    <row r="63" s="34" customFormat="1" ht="24" customHeight="1"/>
    <row r="64" s="34" customFormat="1" ht="24" customHeight="1"/>
    <row r="65" s="34" customFormat="1" ht="24" customHeight="1"/>
    <row r="66" s="34" customFormat="1" ht="24" customHeight="1"/>
    <row r="67" s="34" customFormat="1" ht="24" customHeight="1"/>
    <row r="68" s="34" customFormat="1" ht="24" customHeight="1"/>
    <row r="69" s="34" customFormat="1" ht="24" customHeight="1"/>
    <row r="70" s="34" customFormat="1" ht="24" customHeight="1"/>
    <row r="71" s="34" customFormat="1" ht="24" customHeight="1"/>
    <row r="72" s="34" customFormat="1" ht="24" customHeight="1"/>
    <row r="73" s="34" customFormat="1" ht="24" customHeight="1"/>
    <row r="74" s="34" customFormat="1" ht="24" customHeight="1"/>
    <row r="75" s="34" customFormat="1" ht="24" customHeight="1"/>
    <row r="76" s="34" customFormat="1" ht="24" customHeight="1"/>
    <row r="77" s="34" customFormat="1" ht="24" customHeight="1"/>
    <row r="78" s="34" customFormat="1" ht="24" customHeight="1"/>
    <row r="79" s="34" customFormat="1" ht="24" customHeight="1"/>
  </sheetData>
  <mergeCells count="1">
    <mergeCell ref="A2:B2"/>
  </mergeCells>
  <pageMargins left="0.75" right="0.75" top="0.46875" bottom="0.349305555555556" header="0.238888888888889" footer="0.1187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9"/>
  <sheetViews>
    <sheetView workbookViewId="0">
      <selection activeCell="B7" sqref="B7"/>
    </sheetView>
  </sheetViews>
  <sheetFormatPr defaultColWidth="9" defaultRowHeight="13.5" outlineLevelCol="1"/>
  <cols>
    <col min="1" max="1" width="46.25" style="5" customWidth="1"/>
    <col min="2" max="2" width="28.125" style="5" customWidth="1"/>
    <col min="3" max="16384" width="9" style="5"/>
  </cols>
  <sheetData>
    <row r="1" s="1" customFormat="1" ht="24" customHeight="1" spans="1:1">
      <c r="A1" s="8" t="s">
        <v>1581</v>
      </c>
    </row>
    <row r="2" s="21" customFormat="1" ht="42" customHeight="1" spans="1:1">
      <c r="A2" s="24" t="s">
        <v>1582</v>
      </c>
    </row>
    <row r="3" s="22" customFormat="1" ht="27" customHeight="1" spans="2:2">
      <c r="B3" s="25" t="s">
        <v>37</v>
      </c>
    </row>
    <row r="4" s="23" customFormat="1" ht="30" customHeight="1" spans="1:2">
      <c r="A4" s="26" t="s">
        <v>1460</v>
      </c>
      <c r="B4" s="26" t="s">
        <v>1583</v>
      </c>
    </row>
    <row r="5" s="23" customFormat="1" ht="30" customHeight="1" spans="1:2">
      <c r="A5" s="27" t="s">
        <v>1584</v>
      </c>
      <c r="B5" s="28">
        <v>43000</v>
      </c>
    </row>
    <row r="6" s="23" customFormat="1" ht="30" customHeight="1" spans="1:2">
      <c r="A6" s="27" t="s">
        <v>1585</v>
      </c>
      <c r="B6" s="28">
        <v>43000</v>
      </c>
    </row>
    <row r="7" s="23" customFormat="1" ht="30" customHeight="1" spans="1:2">
      <c r="A7" s="27" t="s">
        <v>1586</v>
      </c>
      <c r="B7" s="28">
        <f>SUM(B8:B9)</f>
        <v>38920</v>
      </c>
    </row>
    <row r="8" s="5" customFormat="1" ht="30" customHeight="1" spans="1:2">
      <c r="A8" s="29" t="s">
        <v>1587</v>
      </c>
      <c r="B8" s="30">
        <v>26780</v>
      </c>
    </row>
    <row r="9" s="5" customFormat="1" ht="30" customHeight="1" spans="1:2">
      <c r="A9" s="29" t="s">
        <v>1588</v>
      </c>
      <c r="B9" s="30">
        <v>12140</v>
      </c>
    </row>
    <row r="10" s="5" customFormat="1" ht="30" customHeight="1" spans="1:2">
      <c r="A10" s="27" t="s">
        <v>1589</v>
      </c>
      <c r="B10" s="30"/>
    </row>
    <row r="11" s="5" customFormat="1" ht="30" customHeight="1" spans="1:2">
      <c r="A11" s="27" t="s">
        <v>1590</v>
      </c>
      <c r="B11" s="28">
        <v>18.75</v>
      </c>
    </row>
    <row r="12" s="5" customFormat="1" ht="30" customHeight="1" spans="1:2">
      <c r="A12" s="27" t="s">
        <v>1591</v>
      </c>
      <c r="B12" s="28">
        <v>3</v>
      </c>
    </row>
    <row r="13" s="5" customFormat="1" ht="24" customHeight="1"/>
    <row r="14" s="5" customFormat="1" ht="24" customHeight="1"/>
    <row r="15" s="5" customFormat="1" ht="24" customHeight="1"/>
    <row r="16" s="5" customFormat="1" ht="24" customHeight="1"/>
    <row r="17" s="5" customFormat="1" ht="24" customHeight="1"/>
    <row r="18" s="5" customFormat="1" ht="24" customHeight="1"/>
    <row r="19" s="5" customFormat="1" ht="24" customHeight="1"/>
    <row r="20" s="5" customFormat="1" ht="24" customHeight="1"/>
    <row r="21" s="5" customFormat="1" ht="24" customHeight="1"/>
    <row r="22" s="5" customFormat="1" ht="24" customHeight="1"/>
    <row r="23" s="5" customFormat="1" ht="24" customHeight="1"/>
    <row r="24" s="5" customFormat="1" ht="24" customHeight="1"/>
    <row r="25" s="5" customFormat="1" ht="24" customHeight="1"/>
    <row r="26" s="5" customFormat="1" ht="24" customHeight="1"/>
    <row r="27" s="5" customFormat="1" ht="24" customHeight="1"/>
    <row r="28" s="5" customFormat="1" ht="24" customHeight="1"/>
    <row r="29" s="5" customFormat="1" ht="24" customHeight="1"/>
    <row r="30" s="5" customFormat="1" ht="24" customHeight="1"/>
    <row r="31" s="5" customFormat="1" ht="24" customHeight="1"/>
    <row r="32" s="5" customFormat="1" ht="24" customHeight="1"/>
    <row r="33" s="5" customFormat="1" ht="24" customHeight="1"/>
    <row r="34" s="5" customFormat="1" ht="24" customHeight="1"/>
    <row r="35" s="5" customFormat="1" ht="24" customHeight="1"/>
    <row r="36" s="5" customFormat="1" ht="24" customHeight="1"/>
    <row r="37" s="5" customFormat="1" ht="24" customHeight="1"/>
    <row r="38" s="5" customFormat="1" ht="24" customHeight="1"/>
    <row r="39" s="5" customFormat="1" ht="24" customHeight="1"/>
    <row r="40" s="5" customFormat="1" ht="24" customHeight="1"/>
    <row r="41" s="5" customFormat="1" ht="24" customHeight="1"/>
    <row r="42" s="5" customFormat="1" ht="24" customHeight="1"/>
    <row r="43" s="5" customFormat="1" ht="24" customHeight="1"/>
    <row r="44" s="5" customFormat="1" ht="24" customHeight="1"/>
    <row r="45" s="5" customFormat="1" ht="24" customHeight="1"/>
    <row r="46" s="5" customFormat="1" ht="24" customHeight="1"/>
    <row r="47" s="5" customFormat="1" ht="24" customHeight="1"/>
    <row r="48" s="5" customFormat="1" ht="24" customHeight="1"/>
    <row r="49" s="5" customFormat="1" ht="24" customHeight="1"/>
    <row r="50" s="5" customFormat="1" ht="24" customHeight="1"/>
    <row r="51" s="5" customFormat="1" ht="24" customHeight="1"/>
    <row r="52" s="5" customFormat="1" ht="24" customHeight="1"/>
    <row r="53" s="5" customFormat="1" ht="24" customHeight="1"/>
    <row r="54" s="5" customFormat="1" ht="24" customHeight="1"/>
    <row r="55" s="5" customFormat="1" ht="24" customHeight="1"/>
    <row r="56" s="5" customFormat="1" ht="24" customHeight="1"/>
    <row r="57" s="5" customFormat="1" ht="24" customHeight="1"/>
    <row r="58" s="5" customFormat="1" ht="24" customHeight="1"/>
    <row r="59" s="5" customFormat="1" ht="24" customHeight="1"/>
    <row r="60" s="5" customFormat="1" ht="24" customHeight="1"/>
    <row r="61" s="5" customFormat="1" ht="24" customHeight="1"/>
    <row r="62" s="5" customFormat="1" ht="24" customHeight="1"/>
    <row r="63" s="5" customFormat="1" ht="24" customHeight="1"/>
    <row r="64" s="5" customFormat="1" ht="24" customHeight="1"/>
    <row r="65" s="5" customFormat="1" ht="24" customHeight="1"/>
    <row r="66" s="5" customFormat="1" ht="24" customHeight="1"/>
    <row r="67" s="5" customFormat="1" ht="24" customHeight="1"/>
    <row r="68" s="5" customFormat="1" ht="24" customHeight="1"/>
    <row r="69" s="5" customFormat="1" ht="24" customHeight="1"/>
    <row r="70" s="5" customFormat="1" ht="24" customHeight="1"/>
    <row r="71" s="5" customFormat="1" ht="24" customHeight="1"/>
    <row r="72" s="5" customFormat="1" ht="24" customHeight="1"/>
    <row r="73" s="5" customFormat="1" ht="24" customHeight="1"/>
    <row r="74" s="5" customFormat="1" ht="24" customHeight="1"/>
    <row r="75" s="5" customFormat="1" ht="24" customHeight="1"/>
    <row r="76" s="5" customFormat="1" ht="24" customHeight="1"/>
    <row r="77" s="5" customFormat="1" ht="24" customHeight="1"/>
    <row r="78" s="5" customFormat="1" ht="24" customHeight="1"/>
    <row r="79" s="5" customFormat="1" ht="24" customHeight="1"/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workbookViewId="0">
      <selection activeCell="J8" sqref="J8"/>
    </sheetView>
  </sheetViews>
  <sheetFormatPr defaultColWidth="9" defaultRowHeight="13.5" outlineLevelCol="7"/>
  <cols>
    <col min="1" max="1" width="8.375" style="6" customWidth="1"/>
    <col min="2" max="2" width="27.25" style="7" customWidth="1"/>
    <col min="3" max="3" width="18.75" style="6" customWidth="1"/>
    <col min="4" max="4" width="26.625" style="6" customWidth="1"/>
    <col min="5" max="5" width="28.5" style="6" customWidth="1"/>
    <col min="6" max="6" width="8.5" style="6" customWidth="1"/>
    <col min="7" max="7" width="10.5" style="6" customWidth="1"/>
    <col min="8" max="8" width="11.75" style="6" customWidth="1"/>
    <col min="9" max="16384" width="9" style="5"/>
  </cols>
  <sheetData>
    <row r="1" s="1" customFormat="1" ht="24" customHeight="1" spans="1:1">
      <c r="A1" s="8" t="s">
        <v>1592</v>
      </c>
    </row>
    <row r="2" s="2" customFormat="1" ht="42" customHeight="1" spans="1:8">
      <c r="A2" s="9" t="s">
        <v>1593</v>
      </c>
      <c r="B2" s="9"/>
      <c r="C2" s="9"/>
      <c r="D2" s="9"/>
      <c r="E2" s="9"/>
      <c r="F2" s="9"/>
      <c r="G2" s="9"/>
      <c r="H2" s="9"/>
    </row>
    <row r="3" s="3" customFormat="1" ht="27" customHeight="1" spans="2:8">
      <c r="B3" s="10"/>
      <c r="C3" s="10"/>
      <c r="D3" s="10"/>
      <c r="E3" s="10"/>
      <c r="F3" s="10"/>
      <c r="G3" s="11"/>
      <c r="H3" s="11" t="s">
        <v>37</v>
      </c>
    </row>
    <row r="4" s="4" customFormat="1" ht="38" customHeight="1" spans="1:8">
      <c r="A4" s="12" t="s">
        <v>1594</v>
      </c>
      <c r="B4" s="13" t="s">
        <v>1595</v>
      </c>
      <c r="C4" s="13" t="s">
        <v>1596</v>
      </c>
      <c r="D4" s="13" t="s">
        <v>1597</v>
      </c>
      <c r="E4" s="13" t="s">
        <v>1598</v>
      </c>
      <c r="F4" s="13" t="s">
        <v>1599</v>
      </c>
      <c r="G4" s="13" t="s">
        <v>1600</v>
      </c>
      <c r="H4" s="13" t="s">
        <v>1601</v>
      </c>
    </row>
    <row r="5" s="5" customFormat="1" ht="24" customHeight="1" spans="1:8">
      <c r="A5" s="14" t="s">
        <v>1557</v>
      </c>
      <c r="B5" s="14" t="s">
        <v>1602</v>
      </c>
      <c r="C5" s="14" t="s">
        <v>1603</v>
      </c>
      <c r="D5" s="14" t="s">
        <v>1604</v>
      </c>
      <c r="E5" s="14" t="s">
        <v>1605</v>
      </c>
      <c r="F5" s="14" t="s">
        <v>1606</v>
      </c>
      <c r="G5" s="14">
        <v>190</v>
      </c>
      <c r="H5" s="15">
        <v>45324</v>
      </c>
    </row>
    <row r="6" s="5" customFormat="1" ht="24" customHeight="1" spans="1:8">
      <c r="A6" s="14" t="s">
        <v>1557</v>
      </c>
      <c r="B6" s="14" t="s">
        <v>1607</v>
      </c>
      <c r="C6" s="14" t="s">
        <v>1603</v>
      </c>
      <c r="D6" s="14" t="s">
        <v>1604</v>
      </c>
      <c r="E6" s="14" t="s">
        <v>1605</v>
      </c>
      <c r="F6" s="14" t="s">
        <v>1606</v>
      </c>
      <c r="G6" s="14">
        <v>550</v>
      </c>
      <c r="H6" s="15">
        <v>45547</v>
      </c>
    </row>
    <row r="7" s="5" customFormat="1" ht="24" customHeight="1" spans="1:8">
      <c r="A7" s="14" t="s">
        <v>1557</v>
      </c>
      <c r="B7" s="14" t="s">
        <v>1608</v>
      </c>
      <c r="C7" s="14" t="s">
        <v>1609</v>
      </c>
      <c r="D7" s="14" t="s">
        <v>1610</v>
      </c>
      <c r="E7" s="14" t="s">
        <v>1611</v>
      </c>
      <c r="F7" s="14" t="s">
        <v>1606</v>
      </c>
      <c r="G7" s="14">
        <v>450</v>
      </c>
      <c r="H7" s="15">
        <v>45547</v>
      </c>
    </row>
    <row r="8" s="5" customFormat="1" ht="24" customHeight="1" spans="1:8">
      <c r="A8" s="14" t="s">
        <v>1557</v>
      </c>
      <c r="B8" s="14" t="s">
        <v>1612</v>
      </c>
      <c r="C8" s="14" t="s">
        <v>1613</v>
      </c>
      <c r="D8" s="14" t="s">
        <v>1614</v>
      </c>
      <c r="E8" s="14" t="s">
        <v>1615</v>
      </c>
      <c r="F8" s="14" t="s">
        <v>1606</v>
      </c>
      <c r="G8" s="14">
        <v>4000</v>
      </c>
      <c r="H8" s="15">
        <v>45324</v>
      </c>
    </row>
    <row r="9" s="5" customFormat="1" ht="24" customHeight="1" spans="1:8">
      <c r="A9" s="14" t="s">
        <v>1557</v>
      </c>
      <c r="B9" s="14" t="s">
        <v>1616</v>
      </c>
      <c r="C9" s="14" t="s">
        <v>1603</v>
      </c>
      <c r="D9" s="14" t="s">
        <v>1604</v>
      </c>
      <c r="E9" s="14" t="s">
        <v>1605</v>
      </c>
      <c r="F9" s="14" t="s">
        <v>1606</v>
      </c>
      <c r="G9" s="14">
        <v>230</v>
      </c>
      <c r="H9" s="15">
        <v>45324</v>
      </c>
    </row>
    <row r="10" s="5" customFormat="1" ht="24" customHeight="1" spans="1:8">
      <c r="A10" s="14" t="s">
        <v>1557</v>
      </c>
      <c r="B10" s="14" t="s">
        <v>1617</v>
      </c>
      <c r="C10" s="14" t="s">
        <v>1603</v>
      </c>
      <c r="D10" s="14" t="s">
        <v>1604</v>
      </c>
      <c r="E10" s="14" t="s">
        <v>1605</v>
      </c>
      <c r="F10" s="14" t="s">
        <v>1606</v>
      </c>
      <c r="G10" s="14">
        <v>580</v>
      </c>
      <c r="H10" s="15">
        <v>45324</v>
      </c>
    </row>
    <row r="11" s="5" customFormat="1" ht="24" customHeight="1" spans="1:8">
      <c r="A11" s="14" t="s">
        <v>1557</v>
      </c>
      <c r="B11" s="14" t="s">
        <v>1618</v>
      </c>
      <c r="C11" s="14" t="s">
        <v>1619</v>
      </c>
      <c r="D11" s="14" t="s">
        <v>1620</v>
      </c>
      <c r="E11" s="14" t="s">
        <v>1621</v>
      </c>
      <c r="F11" s="14" t="s">
        <v>1606</v>
      </c>
      <c r="G11" s="14">
        <v>1000</v>
      </c>
      <c r="H11" s="15">
        <v>45324</v>
      </c>
    </row>
    <row r="12" s="5" customFormat="1" ht="24" customHeight="1" spans="1:8">
      <c r="A12" s="14" t="s">
        <v>1557</v>
      </c>
      <c r="B12" s="14" t="s">
        <v>1622</v>
      </c>
      <c r="C12" s="14" t="s">
        <v>1623</v>
      </c>
      <c r="D12" s="14" t="s">
        <v>1624</v>
      </c>
      <c r="E12" s="14" t="s">
        <v>1625</v>
      </c>
      <c r="F12" s="14" t="s">
        <v>1626</v>
      </c>
      <c r="G12" s="14">
        <v>4200</v>
      </c>
      <c r="H12" s="16">
        <v>45534</v>
      </c>
    </row>
    <row r="13" s="5" customFormat="1" ht="24" customHeight="1" spans="1:8">
      <c r="A13" s="17" t="s">
        <v>1557</v>
      </c>
      <c r="B13" s="14" t="s">
        <v>1627</v>
      </c>
      <c r="C13" s="14" t="s">
        <v>1628</v>
      </c>
      <c r="D13" s="14" t="s">
        <v>1629</v>
      </c>
      <c r="E13" s="14" t="s">
        <v>1630</v>
      </c>
      <c r="F13" s="18" t="s">
        <v>1626</v>
      </c>
      <c r="G13" s="14">
        <v>400</v>
      </c>
      <c r="H13" s="16">
        <v>45339</v>
      </c>
    </row>
    <row r="14" s="5" customFormat="1" ht="24" customHeight="1" spans="1:8">
      <c r="A14" s="17" t="s">
        <v>1557</v>
      </c>
      <c r="B14" s="14" t="s">
        <v>1631</v>
      </c>
      <c r="C14" s="14" t="s">
        <v>1623</v>
      </c>
      <c r="D14" s="14" t="s">
        <v>1624</v>
      </c>
      <c r="E14" s="14" t="s">
        <v>1632</v>
      </c>
      <c r="F14" s="18" t="s">
        <v>1626</v>
      </c>
      <c r="G14" s="14">
        <v>5600</v>
      </c>
      <c r="H14" s="16">
        <v>45351</v>
      </c>
    </row>
    <row r="15" s="5" customFormat="1" ht="24" customHeight="1" spans="1:8">
      <c r="A15" s="17" t="s">
        <v>1557</v>
      </c>
      <c r="B15" s="14" t="s">
        <v>1633</v>
      </c>
      <c r="C15" s="14" t="s">
        <v>1634</v>
      </c>
      <c r="D15" s="14" t="s">
        <v>1635</v>
      </c>
      <c r="E15" s="14" t="s">
        <v>1636</v>
      </c>
      <c r="F15" s="18" t="s">
        <v>1626</v>
      </c>
      <c r="G15" s="14">
        <v>2500</v>
      </c>
      <c r="H15" s="16">
        <v>45351</v>
      </c>
    </row>
    <row r="16" s="5" customFormat="1" ht="24" customHeight="1" spans="1:8">
      <c r="A16" s="17" t="s">
        <v>1557</v>
      </c>
      <c r="B16" s="14" t="s">
        <v>1637</v>
      </c>
      <c r="C16" s="14" t="s">
        <v>1603</v>
      </c>
      <c r="D16" s="14" t="s">
        <v>1604</v>
      </c>
      <c r="E16" s="14" t="s">
        <v>1638</v>
      </c>
      <c r="F16" s="18" t="s">
        <v>1626</v>
      </c>
      <c r="G16" s="14">
        <v>1000</v>
      </c>
      <c r="H16" s="16">
        <v>45351</v>
      </c>
    </row>
    <row r="17" s="5" customFormat="1" ht="24" customHeight="1" spans="1:8">
      <c r="A17" s="17" t="s">
        <v>1557</v>
      </c>
      <c r="B17" s="14" t="s">
        <v>1639</v>
      </c>
      <c r="C17" s="14" t="s">
        <v>1640</v>
      </c>
      <c r="D17" s="14" t="s">
        <v>1641</v>
      </c>
      <c r="E17" s="14" t="s">
        <v>1641</v>
      </c>
      <c r="F17" s="18" t="s">
        <v>1626</v>
      </c>
      <c r="G17" s="14">
        <v>300</v>
      </c>
      <c r="H17" s="16">
        <v>45534</v>
      </c>
    </row>
    <row r="18" s="5" customFormat="1" ht="24" customHeight="1" spans="1:8">
      <c r="A18" s="17" t="s">
        <v>1557</v>
      </c>
      <c r="B18" s="14" t="s">
        <v>1642</v>
      </c>
      <c r="C18" s="14" t="s">
        <v>1643</v>
      </c>
      <c r="D18" s="14" t="s">
        <v>1644</v>
      </c>
      <c r="E18" s="14" t="s">
        <v>1644</v>
      </c>
      <c r="F18" s="18" t="s">
        <v>1626</v>
      </c>
      <c r="G18" s="14">
        <v>1000</v>
      </c>
      <c r="H18" s="16">
        <v>45547</v>
      </c>
    </row>
    <row r="19" s="5" customFormat="1" ht="24" customHeight="1" spans="1:8">
      <c r="A19" s="17" t="s">
        <v>1557</v>
      </c>
      <c r="B19" s="14" t="s">
        <v>1645</v>
      </c>
      <c r="C19" s="14" t="s">
        <v>1646</v>
      </c>
      <c r="D19" s="14" t="s">
        <v>1647</v>
      </c>
      <c r="E19" s="14" t="s">
        <v>1648</v>
      </c>
      <c r="F19" s="18" t="s">
        <v>1626</v>
      </c>
      <c r="G19" s="14">
        <v>900</v>
      </c>
      <c r="H19" s="16">
        <v>45534</v>
      </c>
    </row>
    <row r="20" s="5" customFormat="1" ht="24" customHeight="1" spans="1:8">
      <c r="A20" s="17" t="s">
        <v>1557</v>
      </c>
      <c r="B20" s="14" t="s">
        <v>1649</v>
      </c>
      <c r="C20" s="14" t="s">
        <v>1650</v>
      </c>
      <c r="D20" s="14" t="s">
        <v>1651</v>
      </c>
      <c r="E20" s="14" t="s">
        <v>1652</v>
      </c>
      <c r="F20" s="18" t="s">
        <v>1626</v>
      </c>
      <c r="G20" s="14">
        <v>4000</v>
      </c>
      <c r="H20" s="19">
        <v>45429</v>
      </c>
    </row>
    <row r="21" s="5" customFormat="1" ht="24" customHeight="1" spans="1:8">
      <c r="A21" s="17" t="s">
        <v>1557</v>
      </c>
      <c r="B21" s="14" t="s">
        <v>1653</v>
      </c>
      <c r="C21" s="14" t="s">
        <v>1643</v>
      </c>
      <c r="D21" s="14" t="s">
        <v>1644</v>
      </c>
      <c r="E21" s="14" t="s">
        <v>1654</v>
      </c>
      <c r="F21" s="18" t="s">
        <v>1626</v>
      </c>
      <c r="G21" s="14">
        <v>7500</v>
      </c>
      <c r="H21" s="16">
        <v>45534</v>
      </c>
    </row>
    <row r="22" s="5" customFormat="1" ht="24" customHeight="1" spans="1:8">
      <c r="A22" s="17" t="s">
        <v>1557</v>
      </c>
      <c r="B22" s="14" t="s">
        <v>1655</v>
      </c>
      <c r="C22" s="14" t="s">
        <v>1656</v>
      </c>
      <c r="D22" s="14" t="s">
        <v>1657</v>
      </c>
      <c r="E22" s="14" t="s">
        <v>1658</v>
      </c>
      <c r="F22" s="18" t="s">
        <v>1626</v>
      </c>
      <c r="G22" s="20">
        <v>15600</v>
      </c>
      <c r="H22" s="16">
        <v>45628</v>
      </c>
    </row>
    <row r="23" s="5" customFormat="1" ht="24" customHeight="1" spans="1:8">
      <c r="A23" s="6"/>
      <c r="B23" s="7"/>
      <c r="C23" s="6"/>
      <c r="D23" s="6"/>
      <c r="E23" s="6"/>
      <c r="F23" s="6"/>
      <c r="G23" s="6"/>
      <c r="H23" s="6"/>
    </row>
    <row r="24" s="5" customFormat="1" ht="24" customHeight="1" spans="1:8">
      <c r="A24" s="6"/>
      <c r="B24" s="7"/>
      <c r="C24" s="6"/>
      <c r="D24" s="6"/>
      <c r="E24" s="6"/>
      <c r="F24" s="6"/>
      <c r="G24" s="6"/>
      <c r="H24" s="6"/>
    </row>
    <row r="25" s="5" customFormat="1" ht="24" customHeight="1" spans="1:8">
      <c r="A25" s="6"/>
      <c r="B25" s="7"/>
      <c r="C25" s="6"/>
      <c r="D25" s="6"/>
      <c r="E25" s="6"/>
      <c r="F25" s="6"/>
      <c r="G25" s="6"/>
      <c r="H25" s="6"/>
    </row>
    <row r="26" s="5" customFormat="1" ht="24" customHeight="1" spans="1:8">
      <c r="A26" s="6"/>
      <c r="B26" s="7"/>
      <c r="C26" s="6"/>
      <c r="D26" s="6"/>
      <c r="E26" s="6"/>
      <c r="F26" s="6"/>
      <c r="G26" s="6"/>
      <c r="H26" s="6"/>
    </row>
    <row r="27" s="5" customFormat="1" ht="24" customHeight="1" spans="1:8">
      <c r="A27" s="6"/>
      <c r="B27" s="7"/>
      <c r="C27" s="6"/>
      <c r="D27" s="6"/>
      <c r="E27" s="6"/>
      <c r="F27" s="6"/>
      <c r="G27" s="6"/>
      <c r="H27" s="6"/>
    </row>
    <row r="28" s="5" customFormat="1" ht="24" customHeight="1" spans="1:8">
      <c r="A28" s="6"/>
      <c r="B28" s="7"/>
      <c r="C28" s="6"/>
      <c r="D28" s="6"/>
      <c r="E28" s="6"/>
      <c r="F28" s="6"/>
      <c r="G28" s="6"/>
      <c r="H28" s="6"/>
    </row>
    <row r="29" s="5" customFormat="1" ht="24" customHeight="1" spans="1:8">
      <c r="A29" s="6"/>
      <c r="B29" s="7"/>
      <c r="C29" s="6"/>
      <c r="D29" s="6"/>
      <c r="E29" s="6"/>
      <c r="F29" s="6"/>
      <c r="G29" s="6"/>
      <c r="H29" s="6"/>
    </row>
    <row r="30" s="5" customFormat="1" ht="24" customHeight="1" spans="1:8">
      <c r="A30" s="6"/>
      <c r="B30" s="7"/>
      <c r="C30" s="6"/>
      <c r="D30" s="6"/>
      <c r="E30" s="6"/>
      <c r="F30" s="6"/>
      <c r="G30" s="6"/>
      <c r="H30" s="6"/>
    </row>
    <row r="31" s="5" customFormat="1" ht="24" customHeight="1" spans="1:8">
      <c r="A31" s="6"/>
      <c r="B31" s="7"/>
      <c r="C31" s="6"/>
      <c r="D31" s="6"/>
      <c r="E31" s="6"/>
      <c r="F31" s="6"/>
      <c r="G31" s="6"/>
      <c r="H31" s="6"/>
    </row>
    <row r="32" s="5" customFormat="1" ht="24" customHeight="1" spans="1:8">
      <c r="A32" s="6"/>
      <c r="B32" s="7"/>
      <c r="C32" s="6"/>
      <c r="D32" s="6"/>
      <c r="E32" s="6"/>
      <c r="F32" s="6"/>
      <c r="G32" s="6"/>
      <c r="H32" s="6"/>
    </row>
    <row r="33" s="5" customFormat="1" ht="24" customHeight="1" spans="1:8">
      <c r="A33" s="6"/>
      <c r="B33" s="7"/>
      <c r="C33" s="6"/>
      <c r="D33" s="6"/>
      <c r="E33" s="6"/>
      <c r="F33" s="6"/>
      <c r="G33" s="6"/>
      <c r="H33" s="6"/>
    </row>
    <row r="34" s="5" customFormat="1" ht="24" customHeight="1" spans="1:8">
      <c r="A34" s="6"/>
      <c r="B34" s="7"/>
      <c r="C34" s="6"/>
      <c r="D34" s="6"/>
      <c r="E34" s="6"/>
      <c r="F34" s="6"/>
      <c r="G34" s="6"/>
      <c r="H34" s="6"/>
    </row>
    <row r="35" s="5" customFormat="1" ht="24" customHeight="1" spans="1:8">
      <c r="A35" s="6"/>
      <c r="B35" s="7"/>
      <c r="C35" s="6"/>
      <c r="D35" s="6"/>
      <c r="E35" s="6"/>
      <c r="F35" s="6"/>
      <c r="G35" s="6"/>
      <c r="H35" s="6"/>
    </row>
    <row r="36" s="5" customFormat="1" ht="24" customHeight="1" spans="1:8">
      <c r="A36" s="6"/>
      <c r="B36" s="7"/>
      <c r="C36" s="6"/>
      <c r="D36" s="6"/>
      <c r="E36" s="6"/>
      <c r="F36" s="6"/>
      <c r="G36" s="6"/>
      <c r="H36" s="6"/>
    </row>
    <row r="37" s="5" customFormat="1" ht="24" customHeight="1" spans="1:8">
      <c r="A37" s="6"/>
      <c r="B37" s="7"/>
      <c r="C37" s="6"/>
      <c r="D37" s="6"/>
      <c r="E37" s="6"/>
      <c r="F37" s="6"/>
      <c r="G37" s="6"/>
      <c r="H37" s="6"/>
    </row>
    <row r="38" s="5" customFormat="1" ht="24" customHeight="1" spans="1:8">
      <c r="A38" s="6"/>
      <c r="B38" s="7"/>
      <c r="C38" s="6"/>
      <c r="D38" s="6"/>
      <c r="E38" s="6"/>
      <c r="F38" s="6"/>
      <c r="G38" s="6"/>
      <c r="H38" s="6"/>
    </row>
    <row r="39" s="5" customFormat="1" ht="24" customHeight="1" spans="1:8">
      <c r="A39" s="6"/>
      <c r="B39" s="7"/>
      <c r="C39" s="6"/>
      <c r="D39" s="6"/>
      <c r="E39" s="6"/>
      <c r="F39" s="6"/>
      <c r="G39" s="6"/>
      <c r="H39" s="6"/>
    </row>
    <row r="40" s="5" customFormat="1" ht="24" customHeight="1" spans="1:8">
      <c r="A40" s="6"/>
      <c r="B40" s="7"/>
      <c r="C40" s="6"/>
      <c r="D40" s="6"/>
      <c r="E40" s="6"/>
      <c r="F40" s="6"/>
      <c r="G40" s="6"/>
      <c r="H40" s="6"/>
    </row>
    <row r="41" s="5" customFormat="1" ht="24" customHeight="1" spans="1:8">
      <c r="A41" s="6"/>
      <c r="B41" s="7"/>
      <c r="C41" s="6"/>
      <c r="D41" s="6"/>
      <c r="E41" s="6"/>
      <c r="F41" s="6"/>
      <c r="G41" s="6"/>
      <c r="H41" s="6"/>
    </row>
    <row r="42" s="5" customFormat="1" ht="24" customHeight="1" spans="1:8">
      <c r="A42" s="6"/>
      <c r="B42" s="7"/>
      <c r="C42" s="6"/>
      <c r="D42" s="6"/>
      <c r="E42" s="6"/>
      <c r="F42" s="6"/>
      <c r="G42" s="6"/>
      <c r="H42" s="6"/>
    </row>
    <row r="43" s="5" customFormat="1" ht="24" customHeight="1" spans="1:8">
      <c r="A43" s="6"/>
      <c r="B43" s="7"/>
      <c r="C43" s="6"/>
      <c r="D43" s="6"/>
      <c r="E43" s="6"/>
      <c r="F43" s="6"/>
      <c r="G43" s="6"/>
      <c r="H43" s="6"/>
    </row>
    <row r="44" s="5" customFormat="1" ht="24" customHeight="1" spans="1:8">
      <c r="A44" s="6"/>
      <c r="B44" s="7"/>
      <c r="C44" s="6"/>
      <c r="D44" s="6"/>
      <c r="E44" s="6"/>
      <c r="F44" s="6"/>
      <c r="G44" s="6"/>
      <c r="H44" s="6"/>
    </row>
    <row r="45" s="5" customFormat="1" ht="24" customHeight="1" spans="1:8">
      <c r="A45" s="6"/>
      <c r="B45" s="7"/>
      <c r="C45" s="6"/>
      <c r="D45" s="6"/>
      <c r="E45" s="6"/>
      <c r="F45" s="6"/>
      <c r="G45" s="6"/>
      <c r="H45" s="6"/>
    </row>
    <row r="46" s="5" customFormat="1" ht="24" customHeight="1" spans="1:8">
      <c r="A46" s="6"/>
      <c r="B46" s="7"/>
      <c r="C46" s="6"/>
      <c r="D46" s="6"/>
      <c r="E46" s="6"/>
      <c r="F46" s="6"/>
      <c r="G46" s="6"/>
      <c r="H46" s="6"/>
    </row>
    <row r="47" s="5" customFormat="1" ht="24" customHeight="1" spans="1:8">
      <c r="A47" s="6"/>
      <c r="B47" s="7"/>
      <c r="C47" s="6"/>
      <c r="D47" s="6"/>
      <c r="E47" s="6"/>
      <c r="F47" s="6"/>
      <c r="G47" s="6"/>
      <c r="H47" s="6"/>
    </row>
    <row r="48" s="5" customFormat="1" ht="24" customHeight="1" spans="1:8">
      <c r="A48" s="6"/>
      <c r="B48" s="7"/>
      <c r="C48" s="6"/>
      <c r="D48" s="6"/>
      <c r="E48" s="6"/>
      <c r="F48" s="6"/>
      <c r="G48" s="6"/>
      <c r="H48" s="6"/>
    </row>
    <row r="49" s="5" customFormat="1" ht="24" customHeight="1" spans="1:8">
      <c r="A49" s="6"/>
      <c r="B49" s="7"/>
      <c r="C49" s="6"/>
      <c r="D49" s="6"/>
      <c r="E49" s="6"/>
      <c r="F49" s="6"/>
      <c r="G49" s="6"/>
      <c r="H49" s="6"/>
    </row>
    <row r="50" s="5" customFormat="1" ht="24" customHeight="1" spans="1:8">
      <c r="A50" s="6"/>
      <c r="B50" s="7"/>
      <c r="C50" s="6"/>
      <c r="D50" s="6"/>
      <c r="E50" s="6"/>
      <c r="F50" s="6"/>
      <c r="G50" s="6"/>
      <c r="H50" s="6"/>
    </row>
    <row r="51" s="5" customFormat="1" ht="24" customHeight="1" spans="1:8">
      <c r="A51" s="6"/>
      <c r="B51" s="7"/>
      <c r="C51" s="6"/>
      <c r="D51" s="6"/>
      <c r="E51" s="6"/>
      <c r="F51" s="6"/>
      <c r="G51" s="6"/>
      <c r="H51" s="6"/>
    </row>
    <row r="52" s="5" customFormat="1" ht="24" customHeight="1" spans="1:8">
      <c r="A52" s="6"/>
      <c r="B52" s="7"/>
      <c r="C52" s="6"/>
      <c r="D52" s="6"/>
      <c r="E52" s="6"/>
      <c r="F52" s="6"/>
      <c r="G52" s="6"/>
      <c r="H52" s="6"/>
    </row>
    <row r="53" s="5" customFormat="1" ht="24" customHeight="1" spans="1:8">
      <c r="A53" s="6"/>
      <c r="B53" s="7"/>
      <c r="C53" s="6"/>
      <c r="D53" s="6"/>
      <c r="E53" s="6"/>
      <c r="F53" s="6"/>
      <c r="G53" s="6"/>
      <c r="H53" s="6"/>
    </row>
    <row r="54" s="5" customFormat="1" ht="24" customHeight="1" spans="1:8">
      <c r="A54" s="6"/>
      <c r="B54" s="7"/>
      <c r="C54" s="6"/>
      <c r="D54" s="6"/>
      <c r="E54" s="6"/>
      <c r="F54" s="6"/>
      <c r="G54" s="6"/>
      <c r="H54" s="6"/>
    </row>
    <row r="55" s="5" customFormat="1" ht="24" customHeight="1" spans="1:8">
      <c r="A55" s="6"/>
      <c r="B55" s="7"/>
      <c r="C55" s="6"/>
      <c r="D55" s="6"/>
      <c r="E55" s="6"/>
      <c r="F55" s="6"/>
      <c r="G55" s="6"/>
      <c r="H55" s="6"/>
    </row>
    <row r="56" s="5" customFormat="1" ht="24" customHeight="1" spans="1:8">
      <c r="A56" s="6"/>
      <c r="B56" s="7"/>
      <c r="C56" s="6"/>
      <c r="D56" s="6"/>
      <c r="E56" s="6"/>
      <c r="F56" s="6"/>
      <c r="G56" s="6"/>
      <c r="H56" s="6"/>
    </row>
    <row r="57" s="5" customFormat="1" ht="24" customHeight="1" spans="1:8">
      <c r="A57" s="6"/>
      <c r="B57" s="7"/>
      <c r="C57" s="6"/>
      <c r="D57" s="6"/>
      <c r="E57" s="6"/>
      <c r="F57" s="6"/>
      <c r="G57" s="6"/>
      <c r="H57" s="6"/>
    </row>
  </sheetData>
  <mergeCells count="1">
    <mergeCell ref="A2:H2"/>
  </mergeCells>
  <pageMargins left="0.75" right="0.75" top="0.709027777777778" bottom="0.629166666666667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T1279"/>
  <sheetViews>
    <sheetView showZeros="0" topLeftCell="A1186" workbookViewId="0">
      <selection activeCell="H1273" sqref="H1273"/>
    </sheetView>
  </sheetViews>
  <sheetFormatPr defaultColWidth="9" defaultRowHeight="14.25"/>
  <cols>
    <col min="1" max="1" width="36.75" style="113" customWidth="1"/>
    <col min="2" max="2" width="12.125" style="213" customWidth="1"/>
    <col min="3" max="3" width="14.125" style="213" customWidth="1"/>
    <col min="4" max="4" width="12.5" style="113" customWidth="1"/>
    <col min="5" max="5" width="8.375" style="113" customWidth="1"/>
    <col min="6" max="16384" width="9" style="113"/>
  </cols>
  <sheetData>
    <row r="1" s="113" customFormat="1" ht="20.1" customHeight="1" spans="1:5">
      <c r="A1" s="114" t="s">
        <v>35</v>
      </c>
      <c r="B1" s="214"/>
      <c r="C1" s="214"/>
      <c r="D1" s="215"/>
      <c r="E1" s="216"/>
    </row>
    <row r="2" s="113" customFormat="1" ht="25.5" spans="1:5">
      <c r="A2" s="118" t="s">
        <v>36</v>
      </c>
      <c r="B2" s="217"/>
      <c r="C2" s="217"/>
      <c r="D2" s="118"/>
      <c r="E2" s="118"/>
    </row>
    <row r="3" s="113" customFormat="1" ht="20.1" customHeight="1" spans="1:5">
      <c r="A3" s="218" t="s">
        <v>37</v>
      </c>
      <c r="B3" s="219"/>
      <c r="C3" s="219"/>
      <c r="D3" s="218"/>
      <c r="E3" s="218"/>
    </row>
    <row r="4" s="113" customFormat="1" ht="48" customHeight="1" spans="1:5">
      <c r="A4" s="95" t="s">
        <v>38</v>
      </c>
      <c r="B4" s="63" t="s">
        <v>39</v>
      </c>
      <c r="C4" s="63" t="s">
        <v>5</v>
      </c>
      <c r="D4" s="95" t="s">
        <v>40</v>
      </c>
      <c r="E4" s="95" t="s">
        <v>7</v>
      </c>
    </row>
    <row r="5" s="113" customFormat="1" ht="15" customHeight="1" spans="1:5">
      <c r="A5" s="220" t="s">
        <v>41</v>
      </c>
      <c r="B5" s="221">
        <f>B6+B18+B27+B37+B48+B59+B70+B78+B87+B91+B100+B108+B112+B119+B122+B128+B135+B142+B149+B156+B162+B170+B174+B180+B184+B215+B209+B202</f>
        <v>25847</v>
      </c>
      <c r="C5" s="221">
        <f>C6+C18+C27+C37+C48+C59+C70+C78+C87+C91+C100+C108+C112+C119+C122+C128+C135+C142+C149+C156+C162+C170+C174+C180+C184+C215+C209+C202</f>
        <v>26832</v>
      </c>
      <c r="D5" s="222">
        <f>(C5-B5)/B5</f>
        <v>0.0381088714357566</v>
      </c>
      <c r="E5" s="223"/>
    </row>
    <row r="6" s="113" customFormat="1" ht="15" customHeight="1" spans="1:5">
      <c r="A6" s="220" t="s">
        <v>42</v>
      </c>
      <c r="B6" s="221">
        <f>SUM(B7:B17)</f>
        <v>1016</v>
      </c>
      <c r="C6" s="221">
        <f>SUM(C7:C17)</f>
        <v>1038</v>
      </c>
      <c r="D6" s="222">
        <f t="shared" ref="D6:D69" si="0">(C6-B6)/B6</f>
        <v>0.0216535433070866</v>
      </c>
      <c r="E6" s="224"/>
    </row>
    <row r="7" s="113" customFormat="1" ht="15" customHeight="1" spans="1:5">
      <c r="A7" s="225" t="s">
        <v>43</v>
      </c>
      <c r="B7" s="226">
        <v>787</v>
      </c>
      <c r="C7" s="226">
        <v>809</v>
      </c>
      <c r="D7" s="222">
        <f t="shared" si="0"/>
        <v>0.0279542566709022</v>
      </c>
      <c r="E7" s="224"/>
    </row>
    <row r="8" s="113" customFormat="1" ht="15" customHeight="1" spans="1:5">
      <c r="A8" s="225" t="s">
        <v>44</v>
      </c>
      <c r="B8" s="226"/>
      <c r="C8" s="226"/>
      <c r="D8" s="222"/>
      <c r="E8" s="224"/>
    </row>
    <row r="9" s="113" customFormat="1" ht="15" customHeight="1" spans="1:5">
      <c r="A9" s="225" t="s">
        <v>45</v>
      </c>
      <c r="B9" s="226">
        <v>40</v>
      </c>
      <c r="C9" s="226">
        <v>40</v>
      </c>
      <c r="D9" s="222">
        <f t="shared" si="0"/>
        <v>0</v>
      </c>
      <c r="E9" s="224"/>
    </row>
    <row r="10" s="113" customFormat="1" ht="15" customHeight="1" spans="1:5">
      <c r="A10" s="225" t="s">
        <v>46</v>
      </c>
      <c r="B10" s="226">
        <v>40</v>
      </c>
      <c r="C10" s="226">
        <v>40</v>
      </c>
      <c r="D10" s="222">
        <f t="shared" si="0"/>
        <v>0</v>
      </c>
      <c r="E10" s="224"/>
    </row>
    <row r="11" s="113" customFormat="1" ht="15" customHeight="1" spans="1:5">
      <c r="A11" s="225" t="s">
        <v>47</v>
      </c>
      <c r="B11" s="226">
        <v>30</v>
      </c>
      <c r="C11" s="226">
        <v>30</v>
      </c>
      <c r="D11" s="222">
        <f t="shared" si="0"/>
        <v>0</v>
      </c>
      <c r="E11" s="224"/>
    </row>
    <row r="12" s="113" customFormat="1" ht="15" customHeight="1" spans="1:5">
      <c r="A12" s="225" t="s">
        <v>48</v>
      </c>
      <c r="B12" s="226">
        <v>30</v>
      </c>
      <c r="C12" s="226">
        <v>30</v>
      </c>
      <c r="D12" s="222">
        <f t="shared" si="0"/>
        <v>0</v>
      </c>
      <c r="E12" s="224"/>
    </row>
    <row r="13" s="113" customFormat="1" ht="15" customHeight="1" spans="1:5">
      <c r="A13" s="225" t="s">
        <v>49</v>
      </c>
      <c r="B13" s="226"/>
      <c r="C13" s="226"/>
      <c r="D13" s="222"/>
      <c r="E13" s="224"/>
    </row>
    <row r="14" s="113" customFormat="1" ht="15" customHeight="1" spans="1:5">
      <c r="A14" s="225" t="s">
        <v>50</v>
      </c>
      <c r="B14" s="226">
        <v>30</v>
      </c>
      <c r="C14" s="226">
        <v>30</v>
      </c>
      <c r="D14" s="222">
        <f t="shared" si="0"/>
        <v>0</v>
      </c>
      <c r="E14" s="224"/>
    </row>
    <row r="15" s="113" customFormat="1" ht="15" customHeight="1" spans="1:5">
      <c r="A15" s="225" t="s">
        <v>51</v>
      </c>
      <c r="B15" s="226"/>
      <c r="C15" s="226"/>
      <c r="D15" s="222"/>
      <c r="E15" s="224"/>
    </row>
    <row r="16" s="113" customFormat="1" ht="15" customHeight="1" spans="1:5">
      <c r="A16" s="225" t="s">
        <v>52</v>
      </c>
      <c r="B16" s="226">
        <v>48</v>
      </c>
      <c r="C16" s="226">
        <v>48</v>
      </c>
      <c r="D16" s="222">
        <f t="shared" si="0"/>
        <v>0</v>
      </c>
      <c r="E16" s="224"/>
    </row>
    <row r="17" s="113" customFormat="1" ht="15" customHeight="1" spans="1:5">
      <c r="A17" s="225" t="s">
        <v>53</v>
      </c>
      <c r="B17" s="226">
        <v>11</v>
      </c>
      <c r="C17" s="226">
        <v>11</v>
      </c>
      <c r="D17" s="222">
        <f t="shared" si="0"/>
        <v>0</v>
      </c>
      <c r="E17" s="224"/>
    </row>
    <row r="18" s="113" customFormat="1" ht="15" customHeight="1" spans="1:5">
      <c r="A18" s="220" t="s">
        <v>54</v>
      </c>
      <c r="B18" s="221">
        <f>SUM(B19:B26)</f>
        <v>1130</v>
      </c>
      <c r="C18" s="221">
        <f>SUM(C19:C26)</f>
        <v>853</v>
      </c>
      <c r="D18" s="222">
        <f t="shared" si="0"/>
        <v>-0.245132743362832</v>
      </c>
      <c r="E18" s="224"/>
    </row>
    <row r="19" s="113" customFormat="1" ht="15" customHeight="1" spans="1:5">
      <c r="A19" s="225" t="s">
        <v>43</v>
      </c>
      <c r="B19" s="226">
        <v>898</v>
      </c>
      <c r="C19" s="226">
        <v>620</v>
      </c>
      <c r="D19" s="222">
        <f t="shared" si="0"/>
        <v>-0.309576837416481</v>
      </c>
      <c r="E19" s="224"/>
    </row>
    <row r="20" s="113" customFormat="1" ht="15" customHeight="1" spans="1:5">
      <c r="A20" s="225" t="s">
        <v>44</v>
      </c>
      <c r="B20" s="226">
        <v>85</v>
      </c>
      <c r="C20" s="226">
        <v>85</v>
      </c>
      <c r="D20" s="222">
        <f t="shared" si="0"/>
        <v>0</v>
      </c>
      <c r="E20" s="224"/>
    </row>
    <row r="21" s="113" customFormat="1" ht="15" customHeight="1" spans="1:5">
      <c r="A21" s="225" t="s">
        <v>45</v>
      </c>
      <c r="B21" s="226"/>
      <c r="C21" s="226"/>
      <c r="D21" s="222"/>
      <c r="E21" s="224"/>
    </row>
    <row r="22" s="113" customFormat="1" ht="15" customHeight="1" spans="1:5">
      <c r="A22" s="225" t="s">
        <v>55</v>
      </c>
      <c r="B22" s="226">
        <v>30</v>
      </c>
      <c r="C22" s="226">
        <v>30</v>
      </c>
      <c r="D22" s="222">
        <f t="shared" si="0"/>
        <v>0</v>
      </c>
      <c r="E22" s="224"/>
    </row>
    <row r="23" s="113" customFormat="1" ht="15" customHeight="1" spans="1:5">
      <c r="A23" s="225" t="s">
        <v>56</v>
      </c>
      <c r="B23" s="226">
        <v>30</v>
      </c>
      <c r="C23" s="226">
        <v>30</v>
      </c>
      <c r="D23" s="222">
        <f t="shared" si="0"/>
        <v>0</v>
      </c>
      <c r="E23" s="224"/>
    </row>
    <row r="24" s="113" customFormat="1" ht="15" customHeight="1" spans="1:5">
      <c r="A24" s="225" t="s">
        <v>57</v>
      </c>
      <c r="B24" s="226">
        <v>10</v>
      </c>
      <c r="C24" s="226">
        <v>10</v>
      </c>
      <c r="D24" s="222">
        <f t="shared" si="0"/>
        <v>0</v>
      </c>
      <c r="E24" s="224"/>
    </row>
    <row r="25" s="113" customFormat="1" ht="15" customHeight="1" spans="1:5">
      <c r="A25" s="225" t="s">
        <v>52</v>
      </c>
      <c r="B25" s="226">
        <v>69</v>
      </c>
      <c r="C25" s="226">
        <v>70</v>
      </c>
      <c r="D25" s="222"/>
      <c r="E25" s="224"/>
    </row>
    <row r="26" s="113" customFormat="1" ht="15" customHeight="1" spans="1:5">
      <c r="A26" s="225" t="s">
        <v>58</v>
      </c>
      <c r="B26" s="226">
        <v>8</v>
      </c>
      <c r="C26" s="226">
        <v>8</v>
      </c>
      <c r="D26" s="222">
        <f t="shared" si="0"/>
        <v>0</v>
      </c>
      <c r="E26" s="224"/>
    </row>
    <row r="27" s="113" customFormat="1" ht="15" customHeight="1" spans="1:5">
      <c r="A27" s="220" t="s">
        <v>59</v>
      </c>
      <c r="B27" s="221">
        <f>SUM(B28:B36)</f>
        <v>10712</v>
      </c>
      <c r="C27" s="221">
        <f>SUM(C28:C36)</f>
        <v>11684</v>
      </c>
      <c r="D27" s="222">
        <f t="shared" si="0"/>
        <v>0.090739357729649</v>
      </c>
      <c r="E27" s="224"/>
    </row>
    <row r="28" s="113" customFormat="1" ht="15" customHeight="1" spans="1:5">
      <c r="A28" s="225" t="s">
        <v>43</v>
      </c>
      <c r="B28" s="226">
        <v>5255</v>
      </c>
      <c r="C28" s="226">
        <v>5463</v>
      </c>
      <c r="D28" s="222">
        <f t="shared" si="0"/>
        <v>0.039581351094196</v>
      </c>
      <c r="E28" s="224"/>
    </row>
    <row r="29" s="113" customFormat="1" ht="15" customHeight="1" spans="1:5">
      <c r="A29" s="225" t="s">
        <v>44</v>
      </c>
      <c r="B29" s="226">
        <v>1418</v>
      </c>
      <c r="C29" s="226">
        <v>1560</v>
      </c>
      <c r="D29" s="222">
        <f t="shared" si="0"/>
        <v>0.100141043723554</v>
      </c>
      <c r="E29" s="224"/>
    </row>
    <row r="30" s="113" customFormat="1" ht="15" customHeight="1" spans="1:5">
      <c r="A30" s="225" t="s">
        <v>45</v>
      </c>
      <c r="B30" s="226"/>
      <c r="C30" s="226"/>
      <c r="D30" s="222"/>
      <c r="E30" s="224"/>
    </row>
    <row r="31" s="113" customFormat="1" ht="15" customHeight="1" spans="1:5">
      <c r="A31" s="225" t="s">
        <v>60</v>
      </c>
      <c r="B31" s="226">
        <v>85</v>
      </c>
      <c r="C31" s="226">
        <v>85</v>
      </c>
      <c r="D31" s="222">
        <f t="shared" si="0"/>
        <v>0</v>
      </c>
      <c r="E31" s="224"/>
    </row>
    <row r="32" s="113" customFormat="1" ht="15" customHeight="1" spans="1:5">
      <c r="A32" s="225" t="s">
        <v>61</v>
      </c>
      <c r="B32" s="226"/>
      <c r="C32" s="226"/>
      <c r="D32" s="222"/>
      <c r="E32" s="224"/>
    </row>
    <row r="33" s="113" customFormat="1" ht="15" customHeight="1" spans="1:5">
      <c r="A33" s="225" t="s">
        <v>62</v>
      </c>
      <c r="B33" s="226"/>
      <c r="C33" s="226">
        <v>420</v>
      </c>
      <c r="D33" s="222"/>
      <c r="E33" s="224"/>
    </row>
    <row r="34" s="113" customFormat="1" ht="15" customHeight="1" spans="1:5">
      <c r="A34" s="225" t="s">
        <v>63</v>
      </c>
      <c r="B34" s="226"/>
      <c r="C34" s="226"/>
      <c r="D34" s="222"/>
      <c r="E34" s="224"/>
    </row>
    <row r="35" s="113" customFormat="1" ht="15" customHeight="1" spans="1:5">
      <c r="A35" s="225" t="s">
        <v>52</v>
      </c>
      <c r="B35" s="226">
        <v>3936</v>
      </c>
      <c r="C35" s="226">
        <v>3700</v>
      </c>
      <c r="D35" s="222">
        <f t="shared" si="0"/>
        <v>-0.0599593495934959</v>
      </c>
      <c r="E35" s="224"/>
    </row>
    <row r="36" s="113" customFormat="1" ht="15" customHeight="1" spans="1:5">
      <c r="A36" s="225" t="s">
        <v>64</v>
      </c>
      <c r="B36" s="226">
        <v>18</v>
      </c>
      <c r="C36" s="226">
        <v>456</v>
      </c>
      <c r="D36" s="222">
        <f t="shared" si="0"/>
        <v>24.3333333333333</v>
      </c>
      <c r="E36" s="224"/>
    </row>
    <row r="37" s="113" customFormat="1" ht="15" customHeight="1" spans="1:5">
      <c r="A37" s="220" t="s">
        <v>65</v>
      </c>
      <c r="B37" s="221">
        <f>SUM(B38:B47)</f>
        <v>638</v>
      </c>
      <c r="C37" s="221">
        <f>SUM(C38:C47)</f>
        <v>637</v>
      </c>
      <c r="D37" s="222">
        <f t="shared" si="0"/>
        <v>-0.00156739811912226</v>
      </c>
      <c r="E37" s="224"/>
    </row>
    <row r="38" s="113" customFormat="1" ht="15" customHeight="1" spans="1:5">
      <c r="A38" s="225" t="s">
        <v>43</v>
      </c>
      <c r="B38" s="226">
        <v>285</v>
      </c>
      <c r="C38" s="226">
        <v>282</v>
      </c>
      <c r="D38" s="222">
        <f t="shared" si="0"/>
        <v>-0.0105263157894737</v>
      </c>
      <c r="E38" s="224"/>
    </row>
    <row r="39" s="113" customFormat="1" ht="15" customHeight="1" spans="1:5">
      <c r="A39" s="225" t="s">
        <v>44</v>
      </c>
      <c r="B39" s="226"/>
      <c r="C39" s="226"/>
      <c r="D39" s="222"/>
      <c r="E39" s="224"/>
    </row>
    <row r="40" s="113" customFormat="1" ht="15" customHeight="1" spans="1:5">
      <c r="A40" s="225" t="s">
        <v>45</v>
      </c>
      <c r="B40" s="226"/>
      <c r="C40" s="226"/>
      <c r="D40" s="222"/>
      <c r="E40" s="224"/>
    </row>
    <row r="41" s="113" customFormat="1" ht="15" customHeight="1" spans="1:5">
      <c r="A41" s="225" t="s">
        <v>66</v>
      </c>
      <c r="B41" s="226"/>
      <c r="C41" s="226"/>
      <c r="D41" s="222"/>
      <c r="E41" s="224"/>
    </row>
    <row r="42" s="113" customFormat="1" ht="15" customHeight="1" spans="1:5">
      <c r="A42" s="225" t="s">
        <v>67</v>
      </c>
      <c r="B42" s="226"/>
      <c r="C42" s="226"/>
      <c r="D42" s="222"/>
      <c r="E42" s="224"/>
    </row>
    <row r="43" s="113" customFormat="1" ht="15" customHeight="1" spans="1:5">
      <c r="A43" s="225" t="s">
        <v>68</v>
      </c>
      <c r="B43" s="226"/>
      <c r="C43" s="226"/>
      <c r="D43" s="222"/>
      <c r="E43" s="224"/>
    </row>
    <row r="44" s="113" customFormat="1" ht="15" customHeight="1" spans="1:5">
      <c r="A44" s="225" t="s">
        <v>69</v>
      </c>
      <c r="B44" s="226"/>
      <c r="C44" s="226"/>
      <c r="D44" s="222"/>
      <c r="E44" s="224"/>
    </row>
    <row r="45" s="113" customFormat="1" ht="15" customHeight="1" spans="1:5">
      <c r="A45" s="225" t="s">
        <v>70</v>
      </c>
      <c r="B45" s="226">
        <v>5</v>
      </c>
      <c r="C45" s="226">
        <v>5</v>
      </c>
      <c r="D45" s="222">
        <f t="shared" si="0"/>
        <v>0</v>
      </c>
      <c r="E45" s="224"/>
    </row>
    <row r="46" s="113" customFormat="1" ht="15" customHeight="1" spans="1:5">
      <c r="A46" s="225" t="s">
        <v>52</v>
      </c>
      <c r="B46" s="226">
        <v>232</v>
      </c>
      <c r="C46" s="226">
        <v>234</v>
      </c>
      <c r="D46" s="222">
        <f t="shared" si="0"/>
        <v>0.00862068965517241</v>
      </c>
      <c r="E46" s="224"/>
    </row>
    <row r="47" s="113" customFormat="1" ht="15" customHeight="1" spans="1:5">
      <c r="A47" s="225" t="s">
        <v>71</v>
      </c>
      <c r="B47" s="226">
        <v>116</v>
      </c>
      <c r="C47" s="226">
        <v>116</v>
      </c>
      <c r="D47" s="222">
        <f t="shared" si="0"/>
        <v>0</v>
      </c>
      <c r="E47" s="224"/>
    </row>
    <row r="48" s="113" customFormat="1" ht="15" customHeight="1" spans="1:5">
      <c r="A48" s="220" t="s">
        <v>72</v>
      </c>
      <c r="B48" s="221">
        <f>SUM(B49:B58)</f>
        <v>536</v>
      </c>
      <c r="C48" s="221">
        <f>SUM(C49:C58)</f>
        <v>541</v>
      </c>
      <c r="D48" s="222">
        <f t="shared" si="0"/>
        <v>0.00932835820895522</v>
      </c>
      <c r="E48" s="224"/>
    </row>
    <row r="49" s="113" customFormat="1" ht="15" customHeight="1" spans="1:5">
      <c r="A49" s="225" t="s">
        <v>43</v>
      </c>
      <c r="B49" s="226">
        <v>121</v>
      </c>
      <c r="C49" s="226">
        <v>129</v>
      </c>
      <c r="D49" s="222">
        <f t="shared" si="0"/>
        <v>0.0661157024793388</v>
      </c>
      <c r="E49" s="224"/>
    </row>
    <row r="50" s="113" customFormat="1" ht="15" customHeight="1" spans="1:5">
      <c r="A50" s="225" t="s">
        <v>44</v>
      </c>
      <c r="B50" s="226"/>
      <c r="C50" s="226"/>
      <c r="D50" s="222"/>
      <c r="E50" s="224"/>
    </row>
    <row r="51" s="113" customFormat="1" ht="15" customHeight="1" spans="1:5">
      <c r="A51" s="225" t="s">
        <v>45</v>
      </c>
      <c r="B51" s="226"/>
      <c r="C51" s="226"/>
      <c r="D51" s="222"/>
      <c r="E51" s="224"/>
    </row>
    <row r="52" s="113" customFormat="1" ht="15" customHeight="1" spans="1:5">
      <c r="A52" s="225" t="s">
        <v>73</v>
      </c>
      <c r="B52" s="226"/>
      <c r="C52" s="226"/>
      <c r="D52" s="222"/>
      <c r="E52" s="224"/>
    </row>
    <row r="53" s="113" customFormat="1" ht="15" customHeight="1" spans="1:5">
      <c r="A53" s="225" t="s">
        <v>74</v>
      </c>
      <c r="B53" s="226">
        <v>144</v>
      </c>
      <c r="C53" s="226">
        <v>144</v>
      </c>
      <c r="D53" s="222">
        <f t="shared" si="0"/>
        <v>0</v>
      </c>
      <c r="E53" s="224"/>
    </row>
    <row r="54" s="113" customFormat="1" ht="15" customHeight="1" spans="1:5">
      <c r="A54" s="225" t="s">
        <v>75</v>
      </c>
      <c r="B54" s="226">
        <v>8</v>
      </c>
      <c r="C54" s="226">
        <v>8</v>
      </c>
      <c r="D54" s="222">
        <f t="shared" si="0"/>
        <v>0</v>
      </c>
      <c r="E54" s="224"/>
    </row>
    <row r="55" s="113" customFormat="1" ht="15" customHeight="1" spans="1:5">
      <c r="A55" s="225" t="s">
        <v>76</v>
      </c>
      <c r="B55" s="226">
        <v>119</v>
      </c>
      <c r="C55" s="226">
        <v>109</v>
      </c>
      <c r="D55" s="222">
        <f t="shared" si="0"/>
        <v>-0.0840336134453782</v>
      </c>
      <c r="E55" s="224"/>
    </row>
    <row r="56" s="113" customFormat="1" ht="15" customHeight="1" spans="1:5">
      <c r="A56" s="225" t="s">
        <v>77</v>
      </c>
      <c r="B56" s="226"/>
      <c r="C56" s="226"/>
      <c r="D56" s="222"/>
      <c r="E56" s="224"/>
    </row>
    <row r="57" s="113" customFormat="1" ht="15" customHeight="1" spans="1:5">
      <c r="A57" s="225" t="s">
        <v>52</v>
      </c>
      <c r="B57" s="226">
        <v>144</v>
      </c>
      <c r="C57" s="226">
        <v>151</v>
      </c>
      <c r="D57" s="222">
        <f t="shared" si="0"/>
        <v>0.0486111111111111</v>
      </c>
      <c r="E57" s="224"/>
    </row>
    <row r="58" s="113" customFormat="1" ht="15" customHeight="1" spans="1:5">
      <c r="A58" s="225" t="s">
        <v>78</v>
      </c>
      <c r="B58" s="226">
        <v>0</v>
      </c>
      <c r="C58" s="226"/>
      <c r="D58" s="222"/>
      <c r="E58" s="224"/>
    </row>
    <row r="59" s="113" customFormat="1" ht="15" customHeight="1" spans="1:5">
      <c r="A59" s="220" t="s">
        <v>79</v>
      </c>
      <c r="B59" s="221">
        <f>SUM(B60:B69)</f>
        <v>1182</v>
      </c>
      <c r="C59" s="221">
        <f>SUM(C60:C69)</f>
        <v>1382</v>
      </c>
      <c r="D59" s="222">
        <f t="shared" si="0"/>
        <v>0.169204737732657</v>
      </c>
      <c r="E59" s="224"/>
    </row>
    <row r="60" s="113" customFormat="1" ht="15" customHeight="1" spans="1:5">
      <c r="A60" s="225" t="s">
        <v>43</v>
      </c>
      <c r="B60" s="226">
        <v>418</v>
      </c>
      <c r="C60" s="226">
        <v>425</v>
      </c>
      <c r="D60" s="222">
        <f t="shared" si="0"/>
        <v>0.0167464114832536</v>
      </c>
      <c r="E60" s="224"/>
    </row>
    <row r="61" s="113" customFormat="1" ht="15" customHeight="1" spans="1:5">
      <c r="A61" s="225" t="s">
        <v>44</v>
      </c>
      <c r="B61" s="226">
        <v>551</v>
      </c>
      <c r="C61" s="226">
        <v>632</v>
      </c>
      <c r="D61" s="222">
        <f t="shared" si="0"/>
        <v>0.147005444646098</v>
      </c>
      <c r="E61" s="224"/>
    </row>
    <row r="62" s="113" customFormat="1" ht="15" customHeight="1" spans="1:5">
      <c r="A62" s="225" t="s">
        <v>45</v>
      </c>
      <c r="B62" s="226"/>
      <c r="C62" s="226"/>
      <c r="D62" s="222"/>
      <c r="E62" s="224"/>
    </row>
    <row r="63" s="113" customFormat="1" ht="15" customHeight="1" spans="1:5">
      <c r="A63" s="225" t="s">
        <v>80</v>
      </c>
      <c r="B63" s="226"/>
      <c r="C63" s="226"/>
      <c r="D63" s="222"/>
      <c r="E63" s="224"/>
    </row>
    <row r="64" s="113" customFormat="1" ht="15" customHeight="1" spans="1:5">
      <c r="A64" s="225" t="s">
        <v>81</v>
      </c>
      <c r="B64" s="226"/>
      <c r="C64" s="226"/>
      <c r="D64" s="222"/>
      <c r="E64" s="224"/>
    </row>
    <row r="65" s="113" customFormat="1" ht="15" customHeight="1" spans="1:5">
      <c r="A65" s="225" t="s">
        <v>82</v>
      </c>
      <c r="B65" s="226"/>
      <c r="C65" s="226"/>
      <c r="D65" s="222"/>
      <c r="E65" s="224"/>
    </row>
    <row r="66" s="113" customFormat="1" ht="15" customHeight="1" spans="1:5">
      <c r="A66" s="225" t="s">
        <v>83</v>
      </c>
      <c r="B66" s="226"/>
      <c r="C66" s="226"/>
      <c r="D66" s="222"/>
      <c r="E66" s="224"/>
    </row>
    <row r="67" s="113" customFormat="1" ht="15" customHeight="1" spans="1:5">
      <c r="A67" s="225" t="s">
        <v>84</v>
      </c>
      <c r="B67" s="226"/>
      <c r="C67" s="226">
        <v>6</v>
      </c>
      <c r="D67" s="222"/>
      <c r="E67" s="224"/>
    </row>
    <row r="68" s="113" customFormat="1" ht="15" customHeight="1" spans="1:5">
      <c r="A68" s="225" t="s">
        <v>52</v>
      </c>
      <c r="B68" s="226">
        <v>213</v>
      </c>
      <c r="C68" s="226">
        <v>234</v>
      </c>
      <c r="D68" s="222">
        <f t="shared" si="0"/>
        <v>0.0985915492957746</v>
      </c>
      <c r="E68" s="224"/>
    </row>
    <row r="69" s="113" customFormat="1" ht="15" customHeight="1" spans="1:5">
      <c r="A69" s="225" t="s">
        <v>85</v>
      </c>
      <c r="B69" s="226">
        <v>0</v>
      </c>
      <c r="C69" s="226">
        <v>85</v>
      </c>
      <c r="D69" s="222"/>
      <c r="E69" s="224"/>
    </row>
    <row r="70" s="113" customFormat="1" ht="15" customHeight="1" spans="1:5">
      <c r="A70" s="220" t="s">
        <v>86</v>
      </c>
      <c r="B70" s="221">
        <f>SUM(B71:B77)</f>
        <v>815</v>
      </c>
      <c r="C70" s="221">
        <f>SUM(C71:C77)</f>
        <v>600</v>
      </c>
      <c r="D70" s="222">
        <f>(C70-B70)/B70</f>
        <v>-0.263803680981595</v>
      </c>
      <c r="E70" s="224"/>
    </row>
    <row r="71" s="113" customFormat="1" ht="15" customHeight="1" spans="1:5">
      <c r="A71" s="225" t="s">
        <v>43</v>
      </c>
      <c r="B71" s="226">
        <v>447</v>
      </c>
      <c r="C71" s="226">
        <v>342</v>
      </c>
      <c r="D71" s="222">
        <f>(C71-B71)/B71</f>
        <v>-0.23489932885906</v>
      </c>
      <c r="E71" s="224"/>
    </row>
    <row r="72" s="113" customFormat="1" ht="15" customHeight="1" spans="1:5">
      <c r="A72" s="225" t="s">
        <v>44</v>
      </c>
      <c r="B72" s="226">
        <v>315</v>
      </c>
      <c r="C72" s="226">
        <v>219</v>
      </c>
      <c r="D72" s="222">
        <f>(C72-B72)/B72</f>
        <v>-0.304761904761905</v>
      </c>
      <c r="E72" s="224"/>
    </row>
    <row r="73" s="113" customFormat="1" ht="15" customHeight="1" spans="1:5">
      <c r="A73" s="225" t="s">
        <v>45</v>
      </c>
      <c r="B73" s="226"/>
      <c r="C73" s="226"/>
      <c r="D73" s="222"/>
      <c r="E73" s="224"/>
    </row>
    <row r="74" s="113" customFormat="1" ht="15" customHeight="1" spans="1:5">
      <c r="A74" s="225" t="s">
        <v>83</v>
      </c>
      <c r="B74" s="226"/>
      <c r="C74" s="226"/>
      <c r="D74" s="222"/>
      <c r="E74" s="224"/>
    </row>
    <row r="75" s="113" customFormat="1" ht="15" customHeight="1" spans="1:5">
      <c r="A75" s="225" t="s">
        <v>87</v>
      </c>
      <c r="B75" s="226"/>
      <c r="C75" s="226"/>
      <c r="D75" s="222"/>
      <c r="E75" s="224"/>
    </row>
    <row r="76" s="113" customFormat="1" ht="15" customHeight="1" spans="1:5">
      <c r="A76" s="225" t="s">
        <v>52</v>
      </c>
      <c r="B76" s="226">
        <v>53</v>
      </c>
      <c r="C76" s="226">
        <v>39</v>
      </c>
      <c r="D76" s="222">
        <f>(C76-B76)/B76</f>
        <v>-0.264150943396226</v>
      </c>
      <c r="E76" s="224"/>
    </row>
    <row r="77" s="113" customFormat="1" ht="15" customHeight="1" spans="1:5">
      <c r="A77" s="225" t="s">
        <v>88</v>
      </c>
      <c r="B77" s="226">
        <v>0</v>
      </c>
      <c r="C77" s="226"/>
      <c r="D77" s="222"/>
      <c r="E77" s="224"/>
    </row>
    <row r="78" s="113" customFormat="1" ht="15" customHeight="1" spans="1:5">
      <c r="A78" s="220" t="s">
        <v>89</v>
      </c>
      <c r="B78" s="221">
        <f>SUM(B79:B86)</f>
        <v>741</v>
      </c>
      <c r="C78" s="221">
        <f>SUM(C79:C86)</f>
        <v>795</v>
      </c>
      <c r="D78" s="222">
        <f>(C78-B78)/B78</f>
        <v>0.0728744939271255</v>
      </c>
      <c r="E78" s="224"/>
    </row>
    <row r="79" s="113" customFormat="1" ht="15" customHeight="1" spans="1:5">
      <c r="A79" s="225" t="s">
        <v>43</v>
      </c>
      <c r="B79" s="226">
        <v>175</v>
      </c>
      <c r="C79" s="226">
        <v>193</v>
      </c>
      <c r="D79" s="222">
        <f>(C79-B79)/B79</f>
        <v>0.102857142857143</v>
      </c>
      <c r="E79" s="224"/>
    </row>
    <row r="80" s="113" customFormat="1" ht="15" customHeight="1" spans="1:5">
      <c r="A80" s="225" t="s">
        <v>44</v>
      </c>
      <c r="B80" s="226"/>
      <c r="C80" s="226">
        <v>26</v>
      </c>
      <c r="D80" s="222"/>
      <c r="E80" s="224"/>
    </row>
    <row r="81" s="113" customFormat="1" ht="15" customHeight="1" spans="1:5">
      <c r="A81" s="225" t="s">
        <v>45</v>
      </c>
      <c r="B81" s="226"/>
      <c r="C81" s="226"/>
      <c r="D81" s="222"/>
      <c r="E81" s="224"/>
    </row>
    <row r="82" s="113" customFormat="1" ht="15" customHeight="1" spans="1:5">
      <c r="A82" s="225" t="s">
        <v>90</v>
      </c>
      <c r="B82" s="226">
        <v>336</v>
      </c>
      <c r="C82" s="226">
        <v>336</v>
      </c>
      <c r="D82" s="222">
        <f>(C82-B82)/B82</f>
        <v>0</v>
      </c>
      <c r="E82" s="224"/>
    </row>
    <row r="83" s="113" customFormat="1" ht="15" customHeight="1" spans="1:5">
      <c r="A83" s="225" t="s">
        <v>91</v>
      </c>
      <c r="B83" s="226"/>
      <c r="C83" s="226"/>
      <c r="D83" s="222"/>
      <c r="E83" s="224"/>
    </row>
    <row r="84" s="113" customFormat="1" ht="15" customHeight="1" spans="1:5">
      <c r="A84" s="225" t="s">
        <v>83</v>
      </c>
      <c r="B84" s="226"/>
      <c r="C84" s="226"/>
      <c r="D84" s="222"/>
      <c r="E84" s="224"/>
    </row>
    <row r="85" s="113" customFormat="1" ht="15" customHeight="1" spans="1:5">
      <c r="A85" s="225" t="s">
        <v>52</v>
      </c>
      <c r="B85" s="226">
        <v>150</v>
      </c>
      <c r="C85" s="226">
        <v>160</v>
      </c>
      <c r="D85" s="222">
        <f>(C85-B85)/B85</f>
        <v>0.0666666666666667</v>
      </c>
      <c r="E85" s="224"/>
    </row>
    <row r="86" s="113" customFormat="1" ht="15" customHeight="1" spans="1:5">
      <c r="A86" s="225" t="s">
        <v>92</v>
      </c>
      <c r="B86" s="226">
        <v>80</v>
      </c>
      <c r="C86" s="226">
        <v>80</v>
      </c>
      <c r="D86" s="222">
        <f>(C86-B86)/B86</f>
        <v>0</v>
      </c>
      <c r="E86" s="224"/>
    </row>
    <row r="87" s="113" customFormat="1" ht="15" customHeight="1" spans="1:5">
      <c r="A87" s="220" t="s">
        <v>93</v>
      </c>
      <c r="B87" s="221">
        <f>SUM(B88:B90)</f>
        <v>0</v>
      </c>
      <c r="C87" s="221">
        <f>SUM(C88:C90)</f>
        <v>0</v>
      </c>
      <c r="D87" s="222"/>
      <c r="E87" s="224"/>
    </row>
    <row r="88" s="113" customFormat="1" ht="15" customHeight="1" spans="1:5">
      <c r="A88" s="225" t="s">
        <v>43</v>
      </c>
      <c r="B88" s="226">
        <v>0</v>
      </c>
      <c r="C88" s="226"/>
      <c r="D88" s="222"/>
      <c r="E88" s="224"/>
    </row>
    <row r="89" s="113" customFormat="1" ht="15" customHeight="1" spans="1:5">
      <c r="A89" s="225" t="s">
        <v>44</v>
      </c>
      <c r="B89" s="226">
        <v>0</v>
      </c>
      <c r="C89" s="226"/>
      <c r="D89" s="222"/>
      <c r="E89" s="224"/>
    </row>
    <row r="90" s="113" customFormat="1" ht="15" customHeight="1" spans="1:5">
      <c r="A90" s="225" t="s">
        <v>94</v>
      </c>
      <c r="B90" s="226">
        <v>0</v>
      </c>
      <c r="C90" s="226"/>
      <c r="D90" s="222"/>
      <c r="E90" s="224"/>
    </row>
    <row r="91" s="113" customFormat="1" ht="15" customHeight="1" spans="1:5">
      <c r="A91" s="220" t="s">
        <v>95</v>
      </c>
      <c r="B91" s="221">
        <f>SUM(B92:B99)</f>
        <v>1818</v>
      </c>
      <c r="C91" s="221">
        <f>SUM(C92:C99)</f>
        <v>1978</v>
      </c>
      <c r="D91" s="222">
        <f>(C91-B91)/B91</f>
        <v>0.088008800880088</v>
      </c>
      <c r="E91" s="224"/>
    </row>
    <row r="92" s="113" customFormat="1" ht="15" customHeight="1" spans="1:5">
      <c r="A92" s="225" t="s">
        <v>43</v>
      </c>
      <c r="B92" s="226">
        <v>943</v>
      </c>
      <c r="C92" s="226">
        <v>1028</v>
      </c>
      <c r="D92" s="222">
        <f>(C92-B92)/B92</f>
        <v>0.0901378579003181</v>
      </c>
      <c r="E92" s="224"/>
    </row>
    <row r="93" s="113" customFormat="1" ht="15" customHeight="1" spans="1:5">
      <c r="A93" s="225" t="s">
        <v>44</v>
      </c>
      <c r="B93" s="226">
        <v>837</v>
      </c>
      <c r="C93" s="226">
        <v>695</v>
      </c>
      <c r="D93" s="222">
        <f>(C93-B93)/B93</f>
        <v>-0.169653524492234</v>
      </c>
      <c r="E93" s="224"/>
    </row>
    <row r="94" s="113" customFormat="1" ht="15" customHeight="1" spans="1:5">
      <c r="A94" s="225" t="s">
        <v>45</v>
      </c>
      <c r="B94" s="226">
        <v>0</v>
      </c>
      <c r="C94" s="226"/>
      <c r="D94" s="222"/>
      <c r="E94" s="224"/>
    </row>
    <row r="95" s="113" customFormat="1" ht="15" customHeight="1" spans="1:5">
      <c r="A95" s="225" t="s">
        <v>96</v>
      </c>
      <c r="B95" s="226">
        <v>0</v>
      </c>
      <c r="C95" s="226"/>
      <c r="D95" s="222"/>
      <c r="E95" s="224"/>
    </row>
    <row r="96" s="113" customFormat="1" ht="15" customHeight="1" spans="1:5">
      <c r="A96" s="225" t="s">
        <v>97</v>
      </c>
      <c r="B96" s="226">
        <v>0</v>
      </c>
      <c r="C96" s="226"/>
      <c r="D96" s="222"/>
      <c r="E96" s="224"/>
    </row>
    <row r="97" s="113" customFormat="1" ht="15" customHeight="1" spans="1:5">
      <c r="A97" s="225" t="s">
        <v>98</v>
      </c>
      <c r="B97" s="226">
        <v>0</v>
      </c>
      <c r="C97" s="226"/>
      <c r="D97" s="222"/>
      <c r="E97" s="224"/>
    </row>
    <row r="98" s="113" customFormat="1" ht="15" customHeight="1" spans="1:5">
      <c r="A98" s="225" t="s">
        <v>52</v>
      </c>
      <c r="B98" s="226"/>
      <c r="C98" s="226">
        <v>27</v>
      </c>
      <c r="D98" s="222"/>
      <c r="E98" s="224"/>
    </row>
    <row r="99" s="113" customFormat="1" ht="15" customHeight="1" spans="1:5">
      <c r="A99" s="225" t="s">
        <v>99</v>
      </c>
      <c r="B99" s="226">
        <v>38</v>
      </c>
      <c r="C99" s="226">
        <v>228</v>
      </c>
      <c r="D99" s="222">
        <f>(C99-B99)/B99</f>
        <v>5</v>
      </c>
      <c r="E99" s="224"/>
    </row>
    <row r="100" s="113" customFormat="1" ht="15" customHeight="1" spans="1:5">
      <c r="A100" s="220" t="s">
        <v>100</v>
      </c>
      <c r="B100" s="221">
        <f>SUM(B101:B107)</f>
        <v>344</v>
      </c>
      <c r="C100" s="221">
        <f>SUM(C101:C107)</f>
        <v>353</v>
      </c>
      <c r="D100" s="222">
        <f>(C100-B100)/B100</f>
        <v>0.0261627906976744</v>
      </c>
      <c r="E100" s="224"/>
    </row>
    <row r="101" s="113" customFormat="1" ht="15" customHeight="1" spans="1:5">
      <c r="A101" s="225" t="s">
        <v>43</v>
      </c>
      <c r="B101" s="226">
        <v>113</v>
      </c>
      <c r="C101" s="226">
        <v>113</v>
      </c>
      <c r="D101" s="222">
        <f>(C101-B101)/B101</f>
        <v>0</v>
      </c>
      <c r="E101" s="224"/>
    </row>
    <row r="102" s="113" customFormat="1" ht="15" customHeight="1" spans="1:5">
      <c r="A102" s="225" t="s">
        <v>44</v>
      </c>
      <c r="B102" s="226"/>
      <c r="C102" s="226"/>
      <c r="D102" s="222"/>
      <c r="E102" s="224"/>
    </row>
    <row r="103" s="113" customFormat="1" ht="15" customHeight="1" spans="1:5">
      <c r="A103" s="225" t="s">
        <v>45</v>
      </c>
      <c r="B103" s="226"/>
      <c r="C103" s="226"/>
      <c r="D103" s="222"/>
      <c r="E103" s="224"/>
    </row>
    <row r="104" s="113" customFormat="1" ht="15" customHeight="1" spans="1:5">
      <c r="A104" s="225" t="s">
        <v>101</v>
      </c>
      <c r="B104" s="226"/>
      <c r="C104" s="226"/>
      <c r="D104" s="222"/>
      <c r="E104" s="224"/>
    </row>
    <row r="105" s="113" customFormat="1" ht="15" customHeight="1" spans="1:5">
      <c r="A105" s="225" t="s">
        <v>102</v>
      </c>
      <c r="B105" s="226">
        <v>180</v>
      </c>
      <c r="C105" s="226">
        <v>180</v>
      </c>
      <c r="D105" s="222">
        <f>(C105-B105)/B105</f>
        <v>0</v>
      </c>
      <c r="E105" s="224"/>
    </row>
    <row r="106" s="113" customFormat="1" ht="15" customHeight="1" spans="1:5">
      <c r="A106" s="225" t="s">
        <v>52</v>
      </c>
      <c r="B106" s="226">
        <v>44</v>
      </c>
      <c r="C106" s="226">
        <v>54</v>
      </c>
      <c r="D106" s="222">
        <f>(C106-B106)/B106</f>
        <v>0.227272727272727</v>
      </c>
      <c r="E106" s="224"/>
    </row>
    <row r="107" s="113" customFormat="1" ht="15" customHeight="1" spans="1:5">
      <c r="A107" s="225" t="s">
        <v>103</v>
      </c>
      <c r="B107" s="226">
        <v>7</v>
      </c>
      <c r="C107" s="226">
        <v>6</v>
      </c>
      <c r="D107" s="222">
        <f>(C107-B107)/B107</f>
        <v>-0.142857142857143</v>
      </c>
      <c r="E107" s="224"/>
    </row>
    <row r="108" s="113" customFormat="1" ht="15" customHeight="1" spans="1:5">
      <c r="A108" s="220" t="s">
        <v>104</v>
      </c>
      <c r="B108" s="221">
        <f>SUM(B109:B111)</f>
        <v>5</v>
      </c>
      <c r="C108" s="221">
        <f>SUM(C109:C111)</f>
        <v>5</v>
      </c>
      <c r="D108" s="222">
        <f>(C108-B108)/B108</f>
        <v>0</v>
      </c>
      <c r="E108" s="224"/>
    </row>
    <row r="109" s="113" customFormat="1" ht="15" customHeight="1" spans="1:5">
      <c r="A109" s="225" t="s">
        <v>43</v>
      </c>
      <c r="B109" s="226">
        <v>0</v>
      </c>
      <c r="C109" s="226"/>
      <c r="D109" s="222"/>
      <c r="E109" s="224"/>
    </row>
    <row r="110" s="113" customFormat="1" ht="15" customHeight="1" spans="1:5">
      <c r="A110" s="225" t="s">
        <v>44</v>
      </c>
      <c r="B110" s="226">
        <v>0</v>
      </c>
      <c r="C110" s="226"/>
      <c r="D110" s="222"/>
      <c r="E110" s="224"/>
    </row>
    <row r="111" s="113" customFormat="1" ht="15" customHeight="1" spans="1:5">
      <c r="A111" s="225" t="s">
        <v>105</v>
      </c>
      <c r="B111" s="226">
        <v>5</v>
      </c>
      <c r="C111" s="226">
        <v>5</v>
      </c>
      <c r="D111" s="222">
        <f>(C111-B111)/B111</f>
        <v>0</v>
      </c>
      <c r="E111" s="224"/>
    </row>
    <row r="112" s="113" customFormat="1" ht="15" customHeight="1" spans="1:5">
      <c r="A112" s="220" t="s">
        <v>106</v>
      </c>
      <c r="B112" s="221">
        <f>SUM(B113:B118)</f>
        <v>25</v>
      </c>
      <c r="C112" s="221">
        <f>SUM(C113:C118)</f>
        <v>25</v>
      </c>
      <c r="D112" s="222">
        <f>(C112-B112)/B112</f>
        <v>0</v>
      </c>
      <c r="E112" s="224"/>
    </row>
    <row r="113" s="113" customFormat="1" ht="15" customHeight="1" spans="1:5">
      <c r="A113" s="225" t="s">
        <v>43</v>
      </c>
      <c r="B113" s="226">
        <v>0</v>
      </c>
      <c r="C113" s="226"/>
      <c r="D113" s="222"/>
      <c r="E113" s="224"/>
    </row>
    <row r="114" s="113" customFormat="1" ht="15" customHeight="1" spans="1:5">
      <c r="A114" s="225" t="s">
        <v>44</v>
      </c>
      <c r="B114" s="226">
        <v>0</v>
      </c>
      <c r="C114" s="226"/>
      <c r="D114" s="222"/>
      <c r="E114" s="224"/>
    </row>
    <row r="115" s="113" customFormat="1" ht="15" customHeight="1" spans="1:5">
      <c r="A115" s="225" t="s">
        <v>45</v>
      </c>
      <c r="B115" s="226">
        <v>0</v>
      </c>
      <c r="C115" s="226"/>
      <c r="D115" s="222"/>
      <c r="E115" s="224"/>
    </row>
    <row r="116" s="113" customFormat="1" ht="15" customHeight="1" spans="1:5">
      <c r="A116" s="225" t="s">
        <v>107</v>
      </c>
      <c r="B116" s="226">
        <v>0</v>
      </c>
      <c r="C116" s="226"/>
      <c r="D116" s="222"/>
      <c r="E116" s="224"/>
    </row>
    <row r="117" s="113" customFormat="1" ht="15" customHeight="1" spans="1:5">
      <c r="A117" s="225" t="s">
        <v>52</v>
      </c>
      <c r="B117" s="226">
        <v>0</v>
      </c>
      <c r="C117" s="226"/>
      <c r="D117" s="222"/>
      <c r="E117" s="224"/>
    </row>
    <row r="118" s="113" customFormat="1" ht="15" customHeight="1" spans="1:5">
      <c r="A118" s="225" t="s">
        <v>108</v>
      </c>
      <c r="B118" s="226">
        <v>25</v>
      </c>
      <c r="C118" s="226">
        <v>25</v>
      </c>
      <c r="D118" s="222">
        <f>(C118-B118)/B118</f>
        <v>0</v>
      </c>
      <c r="E118" s="224"/>
    </row>
    <row r="119" s="113" customFormat="1" ht="15" customHeight="1" spans="1:5">
      <c r="A119" s="220" t="s">
        <v>109</v>
      </c>
      <c r="B119" s="221">
        <f>SUM(B120:B121)</f>
        <v>0</v>
      </c>
      <c r="C119" s="221">
        <f>SUM(C120:C121)</f>
        <v>0</v>
      </c>
      <c r="D119" s="222"/>
      <c r="E119" s="224"/>
    </row>
    <row r="120" s="113" customFormat="1" ht="15" customHeight="1" spans="1:5">
      <c r="A120" s="225" t="s">
        <v>43</v>
      </c>
      <c r="B120" s="226">
        <v>0</v>
      </c>
      <c r="C120" s="226"/>
      <c r="D120" s="222"/>
      <c r="E120" s="224"/>
    </row>
    <row r="121" s="113" customFormat="1" ht="15" customHeight="1" spans="1:5">
      <c r="A121" s="225" t="s">
        <v>110</v>
      </c>
      <c r="B121" s="226">
        <v>0</v>
      </c>
      <c r="C121" s="226"/>
      <c r="D121" s="222"/>
      <c r="E121" s="224"/>
    </row>
    <row r="122" s="113" customFormat="1" ht="15" customHeight="1" spans="1:5">
      <c r="A122" s="220" t="s">
        <v>111</v>
      </c>
      <c r="B122" s="221">
        <f>SUM(B123:B127)</f>
        <v>272</v>
      </c>
      <c r="C122" s="221">
        <f>SUM(C123:C127)</f>
        <v>349</v>
      </c>
      <c r="D122" s="222">
        <f>(C122-B122)/B122</f>
        <v>0.283088235294118</v>
      </c>
      <c r="E122" s="224"/>
    </row>
    <row r="123" s="113" customFormat="1" ht="15" customHeight="1" spans="1:5">
      <c r="A123" s="225" t="s">
        <v>43</v>
      </c>
      <c r="B123" s="226">
        <v>112</v>
      </c>
      <c r="C123" s="226">
        <v>113</v>
      </c>
      <c r="D123" s="222">
        <f>(C123-B123)/B123</f>
        <v>0.00892857142857143</v>
      </c>
      <c r="E123" s="224"/>
    </row>
    <row r="124" s="113" customFormat="1" ht="15" customHeight="1" spans="1:5">
      <c r="A124" s="225" t="s">
        <v>44</v>
      </c>
      <c r="B124" s="226"/>
      <c r="C124" s="226"/>
      <c r="D124" s="222"/>
      <c r="E124" s="224"/>
    </row>
    <row r="125" s="113" customFormat="1" ht="15" customHeight="1" spans="1:5">
      <c r="A125" s="225" t="s">
        <v>45</v>
      </c>
      <c r="B125" s="226"/>
      <c r="C125" s="226"/>
      <c r="D125" s="222"/>
      <c r="E125" s="224"/>
    </row>
    <row r="126" s="113" customFormat="1" ht="15" customHeight="1" spans="1:5">
      <c r="A126" s="225" t="s">
        <v>112</v>
      </c>
      <c r="B126" s="226">
        <v>160</v>
      </c>
      <c r="C126" s="226">
        <v>236</v>
      </c>
      <c r="D126" s="222">
        <f>(C126-B126)/B126</f>
        <v>0.475</v>
      </c>
      <c r="E126" s="224"/>
    </row>
    <row r="127" s="113" customFormat="1" ht="15" customHeight="1" spans="1:5">
      <c r="A127" s="225" t="s">
        <v>113</v>
      </c>
      <c r="B127" s="226"/>
      <c r="C127" s="226"/>
      <c r="D127" s="222"/>
      <c r="E127" s="224"/>
    </row>
    <row r="128" s="113" customFormat="1" ht="15" customHeight="1" spans="1:5">
      <c r="A128" s="220" t="s">
        <v>114</v>
      </c>
      <c r="B128" s="221">
        <f>SUM(B129:B134)</f>
        <v>118</v>
      </c>
      <c r="C128" s="221">
        <f>SUM(C129:C134)</f>
        <v>119</v>
      </c>
      <c r="D128" s="222">
        <f>(C128-B128)/B128</f>
        <v>0.00847457627118644</v>
      </c>
      <c r="E128" s="224"/>
    </row>
    <row r="129" s="113" customFormat="1" ht="15" customHeight="1" spans="1:5">
      <c r="A129" s="225" t="s">
        <v>43</v>
      </c>
      <c r="B129" s="226">
        <v>53</v>
      </c>
      <c r="C129" s="226">
        <v>54</v>
      </c>
      <c r="D129" s="222">
        <f>(C129-B129)/B129</f>
        <v>0.0188679245283019</v>
      </c>
      <c r="E129" s="224"/>
    </row>
    <row r="130" s="113" customFormat="1" ht="15" customHeight="1" spans="1:5">
      <c r="A130" s="225" t="s">
        <v>44</v>
      </c>
      <c r="B130" s="226">
        <v>65</v>
      </c>
      <c r="C130" s="226">
        <v>65</v>
      </c>
      <c r="D130" s="222">
        <f>(C130-B130)/B130</f>
        <v>0</v>
      </c>
      <c r="E130" s="224"/>
    </row>
    <row r="131" s="113" customFormat="1" ht="15" customHeight="1" spans="1:5">
      <c r="A131" s="225" t="s">
        <v>45</v>
      </c>
      <c r="B131" s="226">
        <v>0</v>
      </c>
      <c r="C131" s="226"/>
      <c r="D131" s="222"/>
      <c r="E131" s="224"/>
    </row>
    <row r="132" s="113" customFormat="1" ht="15" customHeight="1" spans="1:5">
      <c r="A132" s="225" t="s">
        <v>57</v>
      </c>
      <c r="B132" s="226">
        <v>0</v>
      </c>
      <c r="C132" s="226"/>
      <c r="D132" s="222"/>
      <c r="E132" s="224"/>
    </row>
    <row r="133" s="113" customFormat="1" ht="15" customHeight="1" spans="1:5">
      <c r="A133" s="225" t="s">
        <v>52</v>
      </c>
      <c r="B133" s="226">
        <v>0</v>
      </c>
      <c r="C133" s="226"/>
      <c r="D133" s="222"/>
      <c r="E133" s="224"/>
    </row>
    <row r="134" s="113" customFormat="1" ht="15" customHeight="1" spans="1:5">
      <c r="A134" s="225" t="s">
        <v>115</v>
      </c>
      <c r="B134" s="226">
        <v>0</v>
      </c>
      <c r="C134" s="226"/>
      <c r="D134" s="222"/>
      <c r="E134" s="224"/>
    </row>
    <row r="135" s="113" customFormat="1" ht="15" customHeight="1" spans="1:5">
      <c r="A135" s="220" t="s">
        <v>116</v>
      </c>
      <c r="B135" s="221">
        <f>SUM(B136:B141)</f>
        <v>531</v>
      </c>
      <c r="C135" s="221">
        <f>SUM(C136:C141)</f>
        <v>568</v>
      </c>
      <c r="D135" s="222">
        <f>(C135-B135)/B135</f>
        <v>0.0696798493408663</v>
      </c>
      <c r="E135" s="224"/>
    </row>
    <row r="136" s="113" customFormat="1" ht="15" customHeight="1" spans="1:5">
      <c r="A136" s="225" t="s">
        <v>43</v>
      </c>
      <c r="B136" s="226">
        <v>221</v>
      </c>
      <c r="C136" s="226">
        <v>197</v>
      </c>
      <c r="D136" s="222">
        <f>(C136-B136)/B136</f>
        <v>-0.108597285067873</v>
      </c>
      <c r="E136" s="224"/>
    </row>
    <row r="137" s="113" customFormat="1" ht="15" customHeight="1" spans="1:5">
      <c r="A137" s="225" t="s">
        <v>44</v>
      </c>
      <c r="B137" s="226">
        <v>5</v>
      </c>
      <c r="C137" s="226">
        <v>49</v>
      </c>
      <c r="D137" s="222">
        <f>(C137-B137)/B137</f>
        <v>8.8</v>
      </c>
      <c r="E137" s="224"/>
    </row>
    <row r="138" s="113" customFormat="1" ht="15" customHeight="1" spans="1:5">
      <c r="A138" s="225" t="s">
        <v>45</v>
      </c>
      <c r="B138" s="226"/>
      <c r="C138" s="226"/>
      <c r="D138" s="222"/>
      <c r="E138" s="224"/>
    </row>
    <row r="139" s="113" customFormat="1" ht="15" customHeight="1" spans="1:5">
      <c r="A139" s="225" t="s">
        <v>117</v>
      </c>
      <c r="B139" s="226"/>
      <c r="C139" s="226"/>
      <c r="D139" s="222"/>
      <c r="E139" s="224"/>
    </row>
    <row r="140" s="113" customFormat="1" ht="15" customHeight="1" spans="1:5">
      <c r="A140" s="225" t="s">
        <v>52</v>
      </c>
      <c r="B140" s="226">
        <v>13</v>
      </c>
      <c r="C140" s="226">
        <v>13</v>
      </c>
      <c r="D140" s="222">
        <f>(C140-B140)/B140</f>
        <v>0</v>
      </c>
      <c r="E140" s="224"/>
    </row>
    <row r="141" s="113" customFormat="1" ht="15" customHeight="1" spans="1:5">
      <c r="A141" s="225" t="s">
        <v>118</v>
      </c>
      <c r="B141" s="226">
        <v>292</v>
      </c>
      <c r="C141" s="226">
        <v>309</v>
      </c>
      <c r="D141" s="222">
        <f>(C141-B141)/B141</f>
        <v>0.0582191780821918</v>
      </c>
      <c r="E141" s="224"/>
    </row>
    <row r="142" s="113" customFormat="1" ht="15" customHeight="1" spans="1:5">
      <c r="A142" s="220" t="s">
        <v>119</v>
      </c>
      <c r="B142" s="221">
        <f>SUM(B143:B148)</f>
        <v>2305</v>
      </c>
      <c r="C142" s="221">
        <f>SUM(C143:C148)</f>
        <v>2598</v>
      </c>
      <c r="D142" s="222">
        <f>(C142-B142)/B142</f>
        <v>0.127114967462039</v>
      </c>
      <c r="E142" s="224"/>
    </row>
    <row r="143" s="113" customFormat="1" ht="15" customHeight="1" spans="1:5">
      <c r="A143" s="225" t="s">
        <v>43</v>
      </c>
      <c r="B143" s="226">
        <v>1062</v>
      </c>
      <c r="C143" s="226">
        <v>1123</v>
      </c>
      <c r="D143" s="222">
        <f>(C143-B143)/B143</f>
        <v>0.0574387947269303</v>
      </c>
      <c r="E143" s="224"/>
    </row>
    <row r="144" s="113" customFormat="1" ht="15" customHeight="1" spans="1:5">
      <c r="A144" s="225" t="s">
        <v>44</v>
      </c>
      <c r="B144" s="226">
        <v>861</v>
      </c>
      <c r="C144" s="226">
        <v>1025</v>
      </c>
      <c r="D144" s="222">
        <f>(C144-B144)/B144</f>
        <v>0.19047619047619</v>
      </c>
      <c r="E144" s="224"/>
    </row>
    <row r="145" s="113" customFormat="1" ht="15" customHeight="1" spans="1:5">
      <c r="A145" s="225" t="s">
        <v>45</v>
      </c>
      <c r="B145" s="226"/>
      <c r="C145" s="226"/>
      <c r="D145" s="222"/>
      <c r="E145" s="224"/>
    </row>
    <row r="146" s="113" customFormat="1" ht="15" customHeight="1" spans="1:5">
      <c r="A146" s="225" t="s">
        <v>120</v>
      </c>
      <c r="B146" s="226"/>
      <c r="C146" s="226"/>
      <c r="D146" s="222"/>
      <c r="E146" s="224"/>
    </row>
    <row r="147" s="113" customFormat="1" ht="15" customHeight="1" spans="1:5">
      <c r="A147" s="225" t="s">
        <v>52</v>
      </c>
      <c r="B147" s="226">
        <v>381</v>
      </c>
      <c r="C147" s="226">
        <v>406</v>
      </c>
      <c r="D147" s="222">
        <f>(C147-B147)/B147</f>
        <v>0.0656167979002625</v>
      </c>
      <c r="E147" s="224"/>
    </row>
    <row r="148" s="113" customFormat="1" ht="15" customHeight="1" spans="1:5">
      <c r="A148" s="225" t="s">
        <v>121</v>
      </c>
      <c r="B148" s="226">
        <v>1</v>
      </c>
      <c r="C148" s="226">
        <v>44</v>
      </c>
      <c r="D148" s="222">
        <f>(C148-B148)/B148</f>
        <v>43</v>
      </c>
      <c r="E148" s="224"/>
    </row>
    <row r="149" s="113" customFormat="1" ht="15" customHeight="1" spans="1:5">
      <c r="A149" s="220" t="s">
        <v>122</v>
      </c>
      <c r="B149" s="221">
        <f>SUM(B150:B155)</f>
        <v>806</v>
      </c>
      <c r="C149" s="221">
        <f>SUM(C150:C155)</f>
        <v>784</v>
      </c>
      <c r="D149" s="222">
        <f>(C149-B149)/B149</f>
        <v>-0.0272952853598015</v>
      </c>
      <c r="E149" s="224"/>
    </row>
    <row r="150" s="113" customFormat="1" ht="15" customHeight="1" spans="1:5">
      <c r="A150" s="225" t="s">
        <v>43</v>
      </c>
      <c r="B150" s="226">
        <v>389</v>
      </c>
      <c r="C150" s="226">
        <v>350</v>
      </c>
      <c r="D150" s="222">
        <f>(C150-B150)/B150</f>
        <v>-0.10025706940874</v>
      </c>
      <c r="E150" s="224"/>
    </row>
    <row r="151" s="113" customFormat="1" ht="15" customHeight="1" spans="1:5">
      <c r="A151" s="225" t="s">
        <v>44</v>
      </c>
      <c r="B151" s="226">
        <v>209</v>
      </c>
      <c r="C151" s="226">
        <v>209</v>
      </c>
      <c r="D151" s="222">
        <f>(C151-B151)/B151</f>
        <v>0</v>
      </c>
      <c r="E151" s="224"/>
    </row>
    <row r="152" s="113" customFormat="1" ht="15" customHeight="1" spans="1:5">
      <c r="A152" s="225" t="s">
        <v>45</v>
      </c>
      <c r="B152" s="226"/>
      <c r="C152" s="226"/>
      <c r="D152" s="222"/>
      <c r="E152" s="224"/>
    </row>
    <row r="153" s="113" customFormat="1" ht="15" customHeight="1" spans="1:5">
      <c r="A153" s="225" t="s">
        <v>123</v>
      </c>
      <c r="B153" s="226"/>
      <c r="C153" s="226"/>
      <c r="D153" s="222"/>
      <c r="E153" s="224"/>
    </row>
    <row r="154" s="113" customFormat="1" ht="15" customHeight="1" spans="1:5">
      <c r="A154" s="225" t="s">
        <v>52</v>
      </c>
      <c r="B154" s="226">
        <v>165</v>
      </c>
      <c r="C154" s="226">
        <v>222</v>
      </c>
      <c r="D154" s="222">
        <f>(C154-B154)/B154</f>
        <v>0.345454545454545</v>
      </c>
      <c r="E154" s="224"/>
    </row>
    <row r="155" s="113" customFormat="1" ht="15" customHeight="1" spans="1:5">
      <c r="A155" s="225" t="s">
        <v>124</v>
      </c>
      <c r="B155" s="226">
        <v>43</v>
      </c>
      <c r="C155" s="226">
        <v>3</v>
      </c>
      <c r="D155" s="222">
        <f>(C155-B155)/B155</f>
        <v>-0.930232558139535</v>
      </c>
      <c r="E155" s="224"/>
    </row>
    <row r="156" s="113" customFormat="1" ht="15" customHeight="1" spans="1:5">
      <c r="A156" s="220" t="s">
        <v>125</v>
      </c>
      <c r="B156" s="221">
        <f>SUM(B157:B161)</f>
        <v>713</v>
      </c>
      <c r="C156" s="221">
        <f>SUM(C157:C161)</f>
        <v>773</v>
      </c>
      <c r="D156" s="222">
        <f>(C156-B156)/B156</f>
        <v>0.0841514726507714</v>
      </c>
      <c r="E156" s="224"/>
    </row>
    <row r="157" s="113" customFormat="1" ht="15" customHeight="1" spans="1:5">
      <c r="A157" s="225" t="s">
        <v>43</v>
      </c>
      <c r="B157" s="226">
        <v>196</v>
      </c>
      <c r="C157" s="226">
        <v>198</v>
      </c>
      <c r="D157" s="222">
        <f>(C157-B157)/B157</f>
        <v>0.0102040816326531</v>
      </c>
      <c r="E157" s="224"/>
    </row>
    <row r="158" s="113" customFormat="1" ht="15" customHeight="1" spans="1:5">
      <c r="A158" s="225" t="s">
        <v>44</v>
      </c>
      <c r="B158" s="226">
        <v>395</v>
      </c>
      <c r="C158" s="226">
        <v>448</v>
      </c>
      <c r="D158" s="222">
        <f>(C158-B158)/B158</f>
        <v>0.134177215189873</v>
      </c>
      <c r="E158" s="224"/>
    </row>
    <row r="159" s="113" customFormat="1" ht="15" customHeight="1" spans="1:5">
      <c r="A159" s="225" t="s">
        <v>45</v>
      </c>
      <c r="B159" s="226"/>
      <c r="C159" s="226"/>
      <c r="D159" s="222"/>
      <c r="E159" s="224"/>
    </row>
    <row r="160" s="113" customFormat="1" ht="15" customHeight="1" spans="1:5">
      <c r="A160" s="225" t="s">
        <v>52</v>
      </c>
      <c r="B160" s="226">
        <v>122</v>
      </c>
      <c r="C160" s="226">
        <v>123</v>
      </c>
      <c r="D160" s="222">
        <f>(C160-B160)/B160</f>
        <v>0.00819672131147541</v>
      </c>
      <c r="E160" s="224"/>
    </row>
    <row r="161" s="113" customFormat="1" ht="15" customHeight="1" spans="1:5">
      <c r="A161" s="225" t="s">
        <v>126</v>
      </c>
      <c r="B161" s="226"/>
      <c r="C161" s="226">
        <v>4</v>
      </c>
      <c r="D161" s="222"/>
      <c r="E161" s="224"/>
    </row>
    <row r="162" s="113" customFormat="1" ht="15" customHeight="1" spans="1:5">
      <c r="A162" s="220" t="s">
        <v>127</v>
      </c>
      <c r="B162" s="221">
        <f>SUM(B163:B169)</f>
        <v>442</v>
      </c>
      <c r="C162" s="221">
        <f>SUM(C163:C169)</f>
        <v>248</v>
      </c>
      <c r="D162" s="222">
        <f>(C162-B162)/B162</f>
        <v>-0.438914027149321</v>
      </c>
      <c r="E162" s="224"/>
    </row>
    <row r="163" s="113" customFormat="1" ht="15" customHeight="1" spans="1:5">
      <c r="A163" s="225" t="s">
        <v>43</v>
      </c>
      <c r="B163" s="226">
        <v>137</v>
      </c>
      <c r="C163" s="226">
        <v>139</v>
      </c>
      <c r="D163" s="222">
        <f>(C163-B163)/B163</f>
        <v>0.0145985401459854</v>
      </c>
      <c r="E163" s="224"/>
    </row>
    <row r="164" s="113" customFormat="1" ht="15" customHeight="1" spans="1:5">
      <c r="A164" s="225" t="s">
        <v>44</v>
      </c>
      <c r="B164" s="226">
        <v>267</v>
      </c>
      <c r="C164" s="226">
        <v>72</v>
      </c>
      <c r="D164" s="222">
        <f>(C164-B164)/B164</f>
        <v>-0.730337078651685</v>
      </c>
      <c r="E164" s="224"/>
    </row>
    <row r="165" s="113" customFormat="1" ht="15" customHeight="1" spans="1:5">
      <c r="A165" s="225" t="s">
        <v>45</v>
      </c>
      <c r="B165" s="226"/>
      <c r="C165" s="226"/>
      <c r="D165" s="222"/>
      <c r="E165" s="224"/>
    </row>
    <row r="166" s="113" customFormat="1" ht="15" customHeight="1" spans="1:5">
      <c r="A166" s="225" t="s">
        <v>128</v>
      </c>
      <c r="B166" s="226">
        <v>15</v>
      </c>
      <c r="C166" s="226">
        <v>10</v>
      </c>
      <c r="D166" s="222">
        <f>(C166-B166)/B166</f>
        <v>-0.333333333333333</v>
      </c>
      <c r="E166" s="224"/>
    </row>
    <row r="167" s="113" customFormat="1" ht="15" customHeight="1" spans="1:5">
      <c r="A167" s="225" t="s">
        <v>129</v>
      </c>
      <c r="B167" s="226"/>
      <c r="C167" s="226"/>
      <c r="D167" s="222"/>
      <c r="E167" s="224"/>
    </row>
    <row r="168" s="113" customFormat="1" ht="15" customHeight="1" spans="1:5">
      <c r="A168" s="225" t="s">
        <v>52</v>
      </c>
      <c r="B168" s="226">
        <v>23</v>
      </c>
      <c r="C168" s="226">
        <v>27</v>
      </c>
      <c r="D168" s="222">
        <f>(C168-B168)/B168</f>
        <v>0.173913043478261</v>
      </c>
      <c r="E168" s="224"/>
    </row>
    <row r="169" s="113" customFormat="1" ht="15" customHeight="1" spans="1:5">
      <c r="A169" s="225" t="s">
        <v>130</v>
      </c>
      <c r="B169" s="226"/>
      <c r="C169" s="226"/>
      <c r="D169" s="222"/>
      <c r="E169" s="224"/>
    </row>
    <row r="170" s="113" customFormat="1" ht="15" customHeight="1" spans="1:5">
      <c r="A170" s="220" t="s">
        <v>131</v>
      </c>
      <c r="B170" s="221">
        <f>SUM(B171:B173)</f>
        <v>0</v>
      </c>
      <c r="C170" s="221">
        <f>SUM(C171:C173)</f>
        <v>0</v>
      </c>
      <c r="D170" s="222"/>
      <c r="E170" s="224"/>
    </row>
    <row r="171" s="113" customFormat="1" ht="15" customHeight="1" spans="1:5">
      <c r="A171" s="225" t="s">
        <v>43</v>
      </c>
      <c r="B171" s="226">
        <v>0</v>
      </c>
      <c r="C171" s="226"/>
      <c r="D171" s="222"/>
      <c r="E171" s="224"/>
    </row>
    <row r="172" s="113" customFormat="1" ht="15" customHeight="1" spans="1:5">
      <c r="A172" s="225" t="s">
        <v>44</v>
      </c>
      <c r="B172" s="226">
        <v>0</v>
      </c>
      <c r="C172" s="226"/>
      <c r="D172" s="222"/>
      <c r="E172" s="224"/>
    </row>
    <row r="173" s="113" customFormat="1" ht="15" customHeight="1" spans="1:5">
      <c r="A173" s="225" t="s">
        <v>132</v>
      </c>
      <c r="B173" s="226">
        <v>0</v>
      </c>
      <c r="C173" s="226"/>
      <c r="D173" s="222"/>
      <c r="E173" s="224"/>
    </row>
    <row r="174" s="113" customFormat="1" ht="15" customHeight="1" spans="1:5">
      <c r="A174" s="220" t="s">
        <v>133</v>
      </c>
      <c r="B174" s="221">
        <f>SUM(B175:B179)</f>
        <v>0</v>
      </c>
      <c r="C174" s="221">
        <f>SUM(C175:C179)</f>
        <v>0</v>
      </c>
      <c r="D174" s="222"/>
      <c r="E174" s="224"/>
    </row>
    <row r="175" s="113" customFormat="1" ht="15" customHeight="1" spans="1:5">
      <c r="A175" s="225" t="s">
        <v>43</v>
      </c>
      <c r="B175" s="226">
        <v>0</v>
      </c>
      <c r="C175" s="226"/>
      <c r="D175" s="222"/>
      <c r="E175" s="224"/>
    </row>
    <row r="176" s="113" customFormat="1" ht="15" customHeight="1" spans="1:5">
      <c r="A176" s="225" t="s">
        <v>44</v>
      </c>
      <c r="B176" s="226">
        <v>0</v>
      </c>
      <c r="C176" s="226"/>
      <c r="D176" s="222"/>
      <c r="E176" s="224"/>
    </row>
    <row r="177" s="113" customFormat="1" ht="15" customHeight="1" spans="1:5">
      <c r="A177" s="225" t="s">
        <v>45</v>
      </c>
      <c r="B177" s="226">
        <v>0</v>
      </c>
      <c r="C177" s="226"/>
      <c r="D177" s="222"/>
      <c r="E177" s="224"/>
    </row>
    <row r="178" s="113" customFormat="1" ht="15" customHeight="1" spans="1:5">
      <c r="A178" s="225" t="s">
        <v>52</v>
      </c>
      <c r="B178" s="226">
        <v>0</v>
      </c>
      <c r="C178" s="226"/>
      <c r="D178" s="222"/>
      <c r="E178" s="224"/>
    </row>
    <row r="179" s="113" customFormat="1" ht="15" customHeight="1" spans="1:5">
      <c r="A179" s="225" t="s">
        <v>134</v>
      </c>
      <c r="B179" s="226">
        <v>0</v>
      </c>
      <c r="C179" s="226"/>
      <c r="D179" s="222"/>
      <c r="E179" s="224"/>
    </row>
    <row r="180" s="113" customFormat="1" ht="15" customHeight="1" spans="1:5">
      <c r="A180" s="220" t="s">
        <v>135</v>
      </c>
      <c r="B180" s="221">
        <f>SUM(B181:B183)</f>
        <v>0</v>
      </c>
      <c r="C180" s="221">
        <f>SUM(C181:C183)</f>
        <v>0</v>
      </c>
      <c r="D180" s="222"/>
      <c r="E180" s="224"/>
    </row>
    <row r="181" s="113" customFormat="1" ht="15" customHeight="1" spans="1:5">
      <c r="A181" s="225" t="s">
        <v>43</v>
      </c>
      <c r="B181" s="226">
        <v>0</v>
      </c>
      <c r="C181" s="226"/>
      <c r="D181" s="222"/>
      <c r="E181" s="224"/>
    </row>
    <row r="182" s="113" customFormat="1" ht="15" customHeight="1" spans="1:5">
      <c r="A182" s="225" t="s">
        <v>52</v>
      </c>
      <c r="B182" s="226">
        <v>0</v>
      </c>
      <c r="C182" s="226"/>
      <c r="D182" s="222"/>
      <c r="E182" s="224"/>
    </row>
    <row r="183" s="113" customFormat="1" ht="15" customHeight="1" spans="1:5">
      <c r="A183" s="225" t="s">
        <v>136</v>
      </c>
      <c r="B183" s="226">
        <v>0</v>
      </c>
      <c r="C183" s="226"/>
      <c r="D183" s="222"/>
      <c r="E183" s="224"/>
    </row>
    <row r="184" s="113" customFormat="1" ht="15" customHeight="1" spans="1:5">
      <c r="A184" s="220" t="s">
        <v>137</v>
      </c>
      <c r="B184" s="221">
        <f>SUM(B185:B201)</f>
        <v>1217</v>
      </c>
      <c r="C184" s="221">
        <f>SUM(C185:C201)</f>
        <v>1107</v>
      </c>
      <c r="D184" s="222">
        <f>(C184-B184)/B184</f>
        <v>-0.0903861955628595</v>
      </c>
      <c r="E184" s="224"/>
    </row>
    <row r="185" s="113" customFormat="1" ht="15" customHeight="1" spans="1:5">
      <c r="A185" s="225" t="s">
        <v>43</v>
      </c>
      <c r="B185" s="226">
        <v>677</v>
      </c>
      <c r="C185" s="226">
        <v>682</v>
      </c>
      <c r="D185" s="222">
        <f>(C185-B185)/B185</f>
        <v>0.00738552437223043</v>
      </c>
      <c r="E185" s="224"/>
    </row>
    <row r="186" s="113" customFormat="1" ht="15" customHeight="1" spans="1:5">
      <c r="A186" s="225" t="s">
        <v>44</v>
      </c>
      <c r="B186" s="226">
        <v>70</v>
      </c>
      <c r="C186" s="226">
        <v>27</v>
      </c>
      <c r="D186" s="222">
        <f>(C186-B186)/B186</f>
        <v>-0.614285714285714</v>
      </c>
      <c r="E186" s="224"/>
    </row>
    <row r="187" s="113" customFormat="1" ht="15" customHeight="1" spans="1:5">
      <c r="A187" s="225" t="s">
        <v>138</v>
      </c>
      <c r="B187" s="226">
        <v>24</v>
      </c>
      <c r="C187" s="226">
        <v>20</v>
      </c>
      <c r="D187" s="222">
        <f>(C187-B187)/B187</f>
        <v>-0.166666666666667</v>
      </c>
      <c r="E187" s="224"/>
    </row>
    <row r="188" s="113" customFormat="1" ht="15" customHeight="1" spans="1:5">
      <c r="A188" s="225" t="s">
        <v>45</v>
      </c>
      <c r="B188" s="226"/>
      <c r="C188" s="226"/>
      <c r="D188" s="222"/>
      <c r="E188" s="224"/>
    </row>
    <row r="189" s="113" customFormat="1" ht="15" customHeight="1" spans="1:5">
      <c r="A189" s="225" t="s">
        <v>139</v>
      </c>
      <c r="B189" s="226"/>
      <c r="C189" s="226"/>
      <c r="D189" s="222"/>
      <c r="E189" s="224"/>
    </row>
    <row r="190" s="113" customFormat="1" ht="15" customHeight="1" spans="1:5">
      <c r="A190" s="225" t="s">
        <v>140</v>
      </c>
      <c r="B190" s="226">
        <v>51</v>
      </c>
      <c r="C190" s="226">
        <v>44</v>
      </c>
      <c r="D190" s="222">
        <f>(C190-B190)/B190</f>
        <v>-0.137254901960784</v>
      </c>
      <c r="E190" s="224"/>
    </row>
    <row r="191" s="113" customFormat="1" ht="15" customHeight="1" spans="1:5">
      <c r="A191" s="225" t="s">
        <v>141</v>
      </c>
      <c r="B191" s="226"/>
      <c r="C191" s="226"/>
      <c r="D191" s="222"/>
      <c r="E191" s="224"/>
    </row>
    <row r="192" s="113" customFormat="1" ht="15" customHeight="1" spans="1:5">
      <c r="A192" s="225" t="s">
        <v>142</v>
      </c>
      <c r="B192" s="226"/>
      <c r="C192" s="226"/>
      <c r="D192" s="222"/>
      <c r="E192" s="224"/>
    </row>
    <row r="193" s="113" customFormat="1" ht="15" customHeight="1" spans="1:5">
      <c r="A193" s="225" t="s">
        <v>83</v>
      </c>
      <c r="B193" s="226"/>
      <c r="C193" s="226"/>
      <c r="D193" s="222"/>
      <c r="E193" s="224"/>
    </row>
    <row r="194" s="113" customFormat="1" ht="15" customHeight="1" spans="1:5">
      <c r="A194" s="225" t="s">
        <v>143</v>
      </c>
      <c r="B194" s="226"/>
      <c r="C194" s="226"/>
      <c r="D194" s="222"/>
      <c r="E194" s="224"/>
    </row>
    <row r="195" s="113" customFormat="1" ht="15" customHeight="1" spans="1:5">
      <c r="A195" s="225" t="s">
        <v>144</v>
      </c>
      <c r="B195" s="226"/>
      <c r="C195" s="226"/>
      <c r="D195" s="222"/>
      <c r="E195" s="224"/>
    </row>
    <row r="196" s="113" customFormat="1" ht="15" customHeight="1" spans="1:5">
      <c r="A196" s="225" t="s">
        <v>145</v>
      </c>
      <c r="B196" s="226"/>
      <c r="C196" s="226"/>
      <c r="D196" s="222"/>
      <c r="E196" s="224"/>
    </row>
    <row r="197" s="113" customFormat="1" ht="15" customHeight="1" spans="1:5">
      <c r="A197" s="225" t="s">
        <v>146</v>
      </c>
      <c r="B197" s="226">
        <v>6</v>
      </c>
      <c r="C197" s="226">
        <v>8</v>
      </c>
      <c r="D197" s="222">
        <f>(C197-B197)/B197</f>
        <v>0.333333333333333</v>
      </c>
      <c r="E197" s="224"/>
    </row>
    <row r="198" s="113" customFormat="1" ht="15" customHeight="1" spans="1:5">
      <c r="A198" s="225" t="s">
        <v>147</v>
      </c>
      <c r="B198" s="226"/>
      <c r="C198" s="226"/>
      <c r="D198" s="222"/>
      <c r="E198" s="224"/>
    </row>
    <row r="199" s="113" customFormat="1" ht="15" customHeight="1" spans="1:5">
      <c r="A199" s="225" t="s">
        <v>148</v>
      </c>
      <c r="B199" s="226">
        <v>49</v>
      </c>
      <c r="C199" s="226">
        <v>39</v>
      </c>
      <c r="D199" s="222">
        <f>(C199-B199)/B199</f>
        <v>-0.204081632653061</v>
      </c>
      <c r="E199" s="224"/>
    </row>
    <row r="200" s="113" customFormat="1" ht="15" customHeight="1" spans="1:5">
      <c r="A200" s="225" t="s">
        <v>52</v>
      </c>
      <c r="B200" s="226">
        <v>242</v>
      </c>
      <c r="C200" s="226">
        <v>246</v>
      </c>
      <c r="D200" s="222">
        <f>(C200-B200)/B200</f>
        <v>0.0165289256198347</v>
      </c>
      <c r="E200" s="224"/>
    </row>
    <row r="201" s="113" customFormat="1" ht="15" customHeight="1" spans="1:5">
      <c r="A201" s="225" t="s">
        <v>149</v>
      </c>
      <c r="B201" s="226">
        <v>98</v>
      </c>
      <c r="C201" s="226">
        <v>41</v>
      </c>
      <c r="D201" s="222">
        <f>(C201-B201)/B201</f>
        <v>-0.581632653061224</v>
      </c>
      <c r="E201" s="224"/>
    </row>
    <row r="202" s="113" customFormat="1" ht="15" customHeight="1" spans="1:5">
      <c r="A202" s="220" t="s">
        <v>150</v>
      </c>
      <c r="B202" s="221">
        <f>SUM(B203:B208)</f>
        <v>0</v>
      </c>
      <c r="C202" s="221">
        <f>SUM(C203:C208)</f>
        <v>69</v>
      </c>
      <c r="D202" s="222"/>
      <c r="E202" s="224"/>
    </row>
    <row r="203" s="113" customFormat="1" ht="15" customHeight="1" spans="1:5">
      <c r="A203" s="225" t="s">
        <v>43</v>
      </c>
      <c r="B203" s="226"/>
      <c r="C203" s="226">
        <v>29</v>
      </c>
      <c r="D203" s="222"/>
      <c r="E203" s="224"/>
    </row>
    <row r="204" s="113" customFormat="1" ht="15" customHeight="1" spans="1:5">
      <c r="A204" s="225" t="s">
        <v>44</v>
      </c>
      <c r="B204" s="226"/>
      <c r="C204" s="226"/>
      <c r="D204" s="222"/>
      <c r="E204" s="224"/>
    </row>
    <row r="205" s="113" customFormat="1" ht="15" customHeight="1" spans="1:5">
      <c r="A205" s="225" t="s">
        <v>45</v>
      </c>
      <c r="B205" s="226"/>
      <c r="C205" s="226"/>
      <c r="D205" s="222"/>
      <c r="E205" s="224"/>
    </row>
    <row r="206" s="113" customFormat="1" ht="15" customHeight="1" spans="1:5">
      <c r="A206" s="225" t="s">
        <v>120</v>
      </c>
      <c r="B206" s="226"/>
      <c r="C206" s="226"/>
      <c r="D206" s="222"/>
      <c r="E206" s="224"/>
    </row>
    <row r="207" s="113" customFormat="1" ht="15" customHeight="1" spans="1:5">
      <c r="A207" s="225" t="s">
        <v>52</v>
      </c>
      <c r="B207" s="226"/>
      <c r="C207" s="226">
        <v>40</v>
      </c>
      <c r="D207" s="222"/>
      <c r="E207" s="224"/>
    </row>
    <row r="208" s="113" customFormat="1" ht="15" customHeight="1" spans="1:5">
      <c r="A208" s="225" t="s">
        <v>151</v>
      </c>
      <c r="B208" s="226"/>
      <c r="C208" s="226"/>
      <c r="D208" s="222"/>
      <c r="E208" s="224"/>
    </row>
    <row r="209" s="113" customFormat="1" ht="15" customHeight="1" spans="1:5">
      <c r="A209" s="220" t="s">
        <v>152</v>
      </c>
      <c r="B209" s="221">
        <f>SUM(B210:B213)</f>
        <v>281</v>
      </c>
      <c r="C209" s="221">
        <f>SUM(C210:C213)</f>
        <v>274</v>
      </c>
      <c r="D209" s="222">
        <f>(C209-B209)/B209</f>
        <v>-0.0249110320284698</v>
      </c>
      <c r="E209" s="224"/>
    </row>
    <row r="210" s="113" customFormat="1" ht="15" customHeight="1" spans="1:5">
      <c r="A210" s="225" t="s">
        <v>43</v>
      </c>
      <c r="B210" s="226">
        <v>129</v>
      </c>
      <c r="C210" s="226">
        <v>121</v>
      </c>
      <c r="D210" s="222">
        <f>(C210-B210)/B210</f>
        <v>-0.062015503875969</v>
      </c>
      <c r="E210" s="224"/>
    </row>
    <row r="211" s="113" customFormat="1" ht="15" customHeight="1" spans="1:5">
      <c r="A211" s="225" t="s">
        <v>44</v>
      </c>
      <c r="B211" s="226">
        <v>30</v>
      </c>
      <c r="C211" s="226">
        <v>30</v>
      </c>
      <c r="D211" s="222">
        <f>(C211-B211)/B211</f>
        <v>0</v>
      </c>
      <c r="E211" s="224"/>
    </row>
    <row r="212" s="113" customFormat="1" ht="15" customHeight="1" spans="1:5">
      <c r="A212" s="225" t="s">
        <v>45</v>
      </c>
      <c r="B212" s="226">
        <v>69</v>
      </c>
      <c r="C212" s="226">
        <v>70</v>
      </c>
      <c r="D212" s="222">
        <f>(C212-B212)/B212</f>
        <v>0.0144927536231884</v>
      </c>
      <c r="E212" s="224"/>
    </row>
    <row r="213" s="113" customFormat="1" ht="15" customHeight="1" spans="1:5">
      <c r="A213" s="225" t="s">
        <v>153</v>
      </c>
      <c r="B213" s="226">
        <v>53</v>
      </c>
      <c r="C213" s="226">
        <v>53</v>
      </c>
      <c r="D213" s="222">
        <f>(C213-B213)/B213</f>
        <v>0</v>
      </c>
      <c r="E213" s="224"/>
    </row>
    <row r="214" s="113" customFormat="1" ht="15" customHeight="1" spans="1:5">
      <c r="A214" s="225" t="s">
        <v>154</v>
      </c>
      <c r="B214" s="226"/>
      <c r="C214" s="226"/>
      <c r="D214" s="222"/>
      <c r="E214" s="224"/>
    </row>
    <row r="215" s="113" customFormat="1" ht="15" customHeight="1" spans="1:5">
      <c r="A215" s="220" t="s">
        <v>155</v>
      </c>
      <c r="B215" s="221">
        <f>SUM(B216:B217)</f>
        <v>200</v>
      </c>
      <c r="C215" s="221">
        <f>SUM(C216:C217)</f>
        <v>52</v>
      </c>
      <c r="D215" s="222">
        <f>(C215-B215)/B215</f>
        <v>-0.74</v>
      </c>
      <c r="E215" s="224"/>
    </row>
    <row r="216" s="113" customFormat="1" ht="15" customHeight="1" spans="1:5">
      <c r="A216" s="225" t="s">
        <v>156</v>
      </c>
      <c r="B216" s="226">
        <v>0</v>
      </c>
      <c r="C216" s="226"/>
      <c r="D216" s="222"/>
      <c r="E216" s="224"/>
    </row>
    <row r="217" s="113" customFormat="1" ht="15" customHeight="1" spans="1:5">
      <c r="A217" s="225" t="s">
        <v>157</v>
      </c>
      <c r="B217" s="226">
        <v>200</v>
      </c>
      <c r="C217" s="226">
        <v>52</v>
      </c>
      <c r="D217" s="222">
        <f>(C217-B217)/B217</f>
        <v>-0.74</v>
      </c>
      <c r="E217" s="224"/>
    </row>
    <row r="218" s="113" customFormat="1" ht="15" customHeight="1" spans="1:5">
      <c r="A218" s="220" t="s">
        <v>158</v>
      </c>
      <c r="B218" s="221"/>
      <c r="C218" s="221"/>
      <c r="D218" s="222"/>
      <c r="E218" s="224"/>
    </row>
    <row r="219" s="113" customFormat="1" ht="15" customHeight="1" spans="1:5">
      <c r="A219" s="220" t="s">
        <v>159</v>
      </c>
      <c r="B219" s="221">
        <f t="shared" ref="B219:B223" si="1">SUM(B220)</f>
        <v>0</v>
      </c>
      <c r="C219" s="221">
        <f>SUM(C220)</f>
        <v>0</v>
      </c>
      <c r="D219" s="222"/>
      <c r="E219" s="224"/>
    </row>
    <row r="220" s="113" customFormat="1" ht="15" customHeight="1" spans="1:5">
      <c r="A220" s="225" t="s">
        <v>43</v>
      </c>
      <c r="B220" s="226"/>
      <c r="C220" s="226"/>
      <c r="D220" s="222"/>
      <c r="E220" s="224"/>
    </row>
    <row r="221" s="113" customFormat="1" ht="15" customHeight="1" spans="1:5">
      <c r="A221" s="220" t="s">
        <v>160</v>
      </c>
      <c r="B221" s="221">
        <f t="shared" si="1"/>
        <v>0</v>
      </c>
      <c r="C221" s="221">
        <f>SUM(C222)</f>
        <v>0</v>
      </c>
      <c r="D221" s="222"/>
      <c r="E221" s="224"/>
    </row>
    <row r="222" s="113" customFormat="1" ht="15" customHeight="1" spans="1:5">
      <c r="A222" s="225" t="s">
        <v>161</v>
      </c>
      <c r="B222" s="226">
        <v>0</v>
      </c>
      <c r="C222" s="226"/>
      <c r="D222" s="222"/>
      <c r="E222" s="224"/>
    </row>
    <row r="223" s="113" customFormat="1" ht="15" customHeight="1" spans="1:5">
      <c r="A223" s="220" t="s">
        <v>162</v>
      </c>
      <c r="B223" s="221">
        <f t="shared" si="1"/>
        <v>0</v>
      </c>
      <c r="C223" s="221">
        <f>SUM(C224)</f>
        <v>0</v>
      </c>
      <c r="D223" s="222"/>
      <c r="E223" s="224"/>
    </row>
    <row r="224" s="113" customFormat="1" ht="15" customHeight="1" spans="1:5">
      <c r="A224" s="225" t="s">
        <v>163</v>
      </c>
      <c r="B224" s="226">
        <v>0</v>
      </c>
      <c r="C224" s="226"/>
      <c r="D224" s="222"/>
      <c r="E224" s="224"/>
    </row>
    <row r="225" s="113" customFormat="1" ht="15" customHeight="1" spans="1:5">
      <c r="A225" s="220" t="s">
        <v>164</v>
      </c>
      <c r="B225" s="221">
        <f t="shared" ref="B225:B229" si="2">SUM(B226)</f>
        <v>0</v>
      </c>
      <c r="C225" s="221">
        <f>SUM(C226)</f>
        <v>0</v>
      </c>
      <c r="D225" s="222"/>
      <c r="E225" s="224"/>
    </row>
    <row r="226" s="113" customFormat="1" ht="15" customHeight="1" spans="1:5">
      <c r="A226" s="225" t="s">
        <v>165</v>
      </c>
      <c r="B226" s="226">
        <v>0</v>
      </c>
      <c r="C226" s="226"/>
      <c r="D226" s="222"/>
      <c r="E226" s="224"/>
    </row>
    <row r="227" s="113" customFormat="1" ht="15" customHeight="1" spans="1:5">
      <c r="A227" s="220" t="s">
        <v>166</v>
      </c>
      <c r="B227" s="221">
        <f t="shared" si="2"/>
        <v>0</v>
      </c>
      <c r="C227" s="221">
        <f>SUM(C228)</f>
        <v>0</v>
      </c>
      <c r="D227" s="222"/>
      <c r="E227" s="224"/>
    </row>
    <row r="228" s="113" customFormat="1" ht="15" customHeight="1" spans="1:5">
      <c r="A228" s="225" t="s">
        <v>167</v>
      </c>
      <c r="B228" s="226">
        <v>0</v>
      </c>
      <c r="C228" s="226"/>
      <c r="D228" s="222"/>
      <c r="E228" s="224"/>
    </row>
    <row r="229" s="113" customFormat="1" ht="15" customHeight="1" spans="1:5">
      <c r="A229" s="220" t="s">
        <v>168</v>
      </c>
      <c r="B229" s="221">
        <f t="shared" si="2"/>
        <v>0</v>
      </c>
      <c r="C229" s="221">
        <f>SUM(C230)</f>
        <v>0</v>
      </c>
      <c r="D229" s="222"/>
      <c r="E229" s="224"/>
    </row>
    <row r="230" s="113" customFormat="1" ht="15" customHeight="1" spans="1:5">
      <c r="A230" s="225" t="s">
        <v>169</v>
      </c>
      <c r="B230" s="226">
        <v>0</v>
      </c>
      <c r="C230" s="226"/>
      <c r="D230" s="222"/>
      <c r="E230" s="224"/>
    </row>
    <row r="231" s="113" customFormat="1" ht="15" customHeight="1" spans="1:5">
      <c r="A231" s="220" t="s">
        <v>170</v>
      </c>
      <c r="B231" s="221">
        <f t="shared" ref="B231:B235" si="3">SUM(B232)</f>
        <v>0</v>
      </c>
      <c r="C231" s="221">
        <f>SUM(C232)</f>
        <v>0</v>
      </c>
      <c r="D231" s="222"/>
      <c r="E231" s="224"/>
    </row>
    <row r="232" s="113" customFormat="1" ht="15" customHeight="1" spans="1:5">
      <c r="A232" s="225" t="s">
        <v>171</v>
      </c>
      <c r="B232" s="226">
        <v>0</v>
      </c>
      <c r="C232" s="226"/>
      <c r="D232" s="222"/>
      <c r="E232" s="224"/>
    </row>
    <row r="233" s="113" customFormat="1" ht="15" customHeight="1" spans="1:5">
      <c r="A233" s="220" t="s">
        <v>172</v>
      </c>
      <c r="B233" s="221">
        <f t="shared" si="3"/>
        <v>0</v>
      </c>
      <c r="C233" s="221">
        <f>SUM(C234)</f>
        <v>0</v>
      </c>
      <c r="D233" s="222"/>
      <c r="E233" s="224"/>
    </row>
    <row r="234" s="113" customFormat="1" ht="15" customHeight="1" spans="1:5">
      <c r="A234" s="225" t="s">
        <v>43</v>
      </c>
      <c r="B234" s="226">
        <v>0</v>
      </c>
      <c r="C234" s="226"/>
      <c r="D234" s="222"/>
      <c r="E234" s="224"/>
    </row>
    <row r="235" s="113" customFormat="1" ht="15" customHeight="1" spans="1:5">
      <c r="A235" s="220" t="s">
        <v>173</v>
      </c>
      <c r="B235" s="221">
        <f t="shared" si="3"/>
        <v>0</v>
      </c>
      <c r="C235" s="221">
        <f>SUM(C236)</f>
        <v>0</v>
      </c>
      <c r="D235" s="222"/>
      <c r="E235" s="224"/>
    </row>
    <row r="236" s="113" customFormat="1" ht="15" customHeight="1" spans="1:5">
      <c r="A236" s="225" t="s">
        <v>174</v>
      </c>
      <c r="B236" s="226">
        <v>0</v>
      </c>
      <c r="C236" s="226"/>
      <c r="D236" s="222"/>
      <c r="E236" s="224"/>
    </row>
    <row r="237" s="113" customFormat="1" ht="15" customHeight="1" spans="1:5">
      <c r="A237" s="220" t="s">
        <v>175</v>
      </c>
      <c r="B237" s="221">
        <f>B238+B240+B242+B244+B254</f>
        <v>402</v>
      </c>
      <c r="C237" s="221">
        <f>C238+C240+C242+C244+C254</f>
        <v>224</v>
      </c>
      <c r="D237" s="222">
        <f>(C237-B237)/B237</f>
        <v>-0.442786069651741</v>
      </c>
      <c r="E237" s="224"/>
    </row>
    <row r="238" s="113" customFormat="1" ht="15" customHeight="1" spans="1:5">
      <c r="A238" s="220" t="s">
        <v>176</v>
      </c>
      <c r="B238" s="221">
        <f t="shared" ref="B238:B242" si="4">SUM(B239)</f>
        <v>0</v>
      </c>
      <c r="C238" s="221">
        <f>SUM(C239)</f>
        <v>0</v>
      </c>
      <c r="D238" s="222"/>
      <c r="E238" s="224"/>
    </row>
    <row r="239" s="113" customFormat="1" ht="15" customHeight="1" spans="1:5">
      <c r="A239" s="225" t="s">
        <v>177</v>
      </c>
      <c r="B239" s="226">
        <v>0</v>
      </c>
      <c r="C239" s="226"/>
      <c r="D239" s="222"/>
      <c r="E239" s="224"/>
    </row>
    <row r="240" s="113" customFormat="1" ht="15" customHeight="1" spans="1:5">
      <c r="A240" s="220" t="s">
        <v>178</v>
      </c>
      <c r="B240" s="221">
        <f t="shared" si="4"/>
        <v>0</v>
      </c>
      <c r="C240" s="221">
        <f>SUM(C241)</f>
        <v>0</v>
      </c>
      <c r="D240" s="222"/>
      <c r="E240" s="224"/>
    </row>
    <row r="241" s="113" customFormat="1" ht="15" customHeight="1" spans="1:5">
      <c r="A241" s="225" t="s">
        <v>179</v>
      </c>
      <c r="B241" s="226">
        <v>0</v>
      </c>
      <c r="C241" s="226"/>
      <c r="D241" s="222"/>
      <c r="E241" s="224"/>
    </row>
    <row r="242" s="113" customFormat="1" ht="15" customHeight="1" spans="1:5">
      <c r="A242" s="220" t="s">
        <v>180</v>
      </c>
      <c r="B242" s="221">
        <f t="shared" si="4"/>
        <v>0</v>
      </c>
      <c r="C242" s="221">
        <f>SUM(C243)</f>
        <v>0</v>
      </c>
      <c r="D242" s="222"/>
      <c r="E242" s="224"/>
    </row>
    <row r="243" s="113" customFormat="1" ht="15" customHeight="1" spans="1:5">
      <c r="A243" s="225" t="s">
        <v>181</v>
      </c>
      <c r="B243" s="226">
        <v>0</v>
      </c>
      <c r="C243" s="226"/>
      <c r="D243" s="222"/>
      <c r="E243" s="224"/>
    </row>
    <row r="244" s="113" customFormat="1" ht="15" customHeight="1" spans="1:5">
      <c r="A244" s="220" t="s">
        <v>182</v>
      </c>
      <c r="B244" s="221">
        <f>SUM(B245:B253)</f>
        <v>402</v>
      </c>
      <c r="C244" s="221">
        <f>SUM(C245:C253)</f>
        <v>224</v>
      </c>
      <c r="D244" s="222">
        <f>(C244-B244)/B244</f>
        <v>-0.442786069651741</v>
      </c>
      <c r="E244" s="224"/>
    </row>
    <row r="245" s="113" customFormat="1" ht="15" customHeight="1" spans="1:5">
      <c r="A245" s="225" t="s">
        <v>183</v>
      </c>
      <c r="B245" s="226">
        <v>13</v>
      </c>
      <c r="C245" s="226">
        <v>5</v>
      </c>
      <c r="D245" s="222">
        <f>(C245-B245)/B245</f>
        <v>-0.615384615384615</v>
      </c>
      <c r="E245" s="224"/>
    </row>
    <row r="246" s="113" customFormat="1" ht="15" customHeight="1" spans="1:5">
      <c r="A246" s="225" t="s">
        <v>184</v>
      </c>
      <c r="B246" s="226"/>
      <c r="C246" s="226"/>
      <c r="D246" s="222"/>
      <c r="E246" s="224"/>
    </row>
    <row r="247" s="113" customFormat="1" ht="15" customHeight="1" spans="1:5">
      <c r="A247" s="225" t="s">
        <v>185</v>
      </c>
      <c r="B247" s="226">
        <v>345</v>
      </c>
      <c r="C247" s="226">
        <v>175</v>
      </c>
      <c r="D247" s="222">
        <f>(C247-B247)/B247</f>
        <v>-0.492753623188406</v>
      </c>
      <c r="E247" s="224"/>
    </row>
    <row r="248" s="113" customFormat="1" ht="15" customHeight="1" spans="1:5">
      <c r="A248" s="225" t="s">
        <v>186</v>
      </c>
      <c r="B248" s="226"/>
      <c r="C248" s="226"/>
      <c r="D248" s="222"/>
      <c r="E248" s="224"/>
    </row>
    <row r="249" s="113" customFormat="1" ht="15" customHeight="1" spans="1:5">
      <c r="A249" s="225" t="s">
        <v>187</v>
      </c>
      <c r="B249" s="226">
        <v>0</v>
      </c>
      <c r="C249" s="226"/>
      <c r="D249" s="222"/>
      <c r="E249" s="224"/>
    </row>
    <row r="250" s="113" customFormat="1" ht="15" customHeight="1" spans="1:5">
      <c r="A250" s="225" t="s">
        <v>188</v>
      </c>
      <c r="B250" s="226">
        <v>0</v>
      </c>
      <c r="C250" s="226"/>
      <c r="D250" s="222"/>
      <c r="E250" s="224"/>
    </row>
    <row r="251" s="113" customFormat="1" ht="15" customHeight="1" spans="1:5">
      <c r="A251" s="225" t="s">
        <v>189</v>
      </c>
      <c r="B251" s="226">
        <v>44</v>
      </c>
      <c r="C251" s="226">
        <v>44</v>
      </c>
      <c r="D251" s="222">
        <f>(C251-B251)/B251</f>
        <v>0</v>
      </c>
      <c r="E251" s="224"/>
    </row>
    <row r="252" s="113" customFormat="1" ht="15" customHeight="1" spans="1:5">
      <c r="A252" s="225" t="s">
        <v>190</v>
      </c>
      <c r="B252" s="226">
        <v>0</v>
      </c>
      <c r="C252" s="226"/>
      <c r="D252" s="222"/>
      <c r="E252" s="224"/>
    </row>
    <row r="253" s="113" customFormat="1" ht="15" customHeight="1" spans="1:5">
      <c r="A253" s="225" t="s">
        <v>191</v>
      </c>
      <c r="B253" s="226"/>
      <c r="C253" s="226"/>
      <c r="D253" s="222"/>
      <c r="E253" s="224"/>
    </row>
    <row r="254" s="113" customFormat="1" ht="15" customHeight="1" spans="1:5">
      <c r="A254" s="220" t="s">
        <v>192</v>
      </c>
      <c r="B254" s="221">
        <f>SUM(B255)</f>
        <v>0</v>
      </c>
      <c r="C254" s="221">
        <f>SUM(C255)</f>
        <v>0</v>
      </c>
      <c r="D254" s="222"/>
      <c r="E254" s="224"/>
    </row>
    <row r="255" s="113" customFormat="1" ht="15" customHeight="1" spans="1:5">
      <c r="A255" s="225" t="s">
        <v>193</v>
      </c>
      <c r="B255" s="226"/>
      <c r="C255" s="226"/>
      <c r="D255" s="222"/>
      <c r="E255" s="224"/>
    </row>
    <row r="256" s="113" customFormat="1" ht="15" customHeight="1" spans="1:5">
      <c r="A256" s="220" t="s">
        <v>194</v>
      </c>
      <c r="B256" s="221">
        <f>B257+B260+B269+B276+B284+B293+B310+B312+B314+B316+B318</f>
        <v>6117</v>
      </c>
      <c r="C256" s="221">
        <f>C257+C260+C269+C276+C284+C293+C310+C312+C314+C316+C318</f>
        <v>6908</v>
      </c>
      <c r="D256" s="222">
        <f>(C256-B256)/B256</f>
        <v>0.12931175412784</v>
      </c>
      <c r="E256" s="224"/>
    </row>
    <row r="257" s="113" customFormat="1" ht="15" customHeight="1" spans="1:5">
      <c r="A257" s="220" t="s">
        <v>195</v>
      </c>
      <c r="B257" s="221">
        <f>SUM(B258:B259)</f>
        <v>0</v>
      </c>
      <c r="C257" s="221">
        <f>SUM(C258:C259)</f>
        <v>0</v>
      </c>
      <c r="D257" s="222"/>
      <c r="E257" s="224"/>
    </row>
    <row r="258" s="113" customFormat="1" ht="15" customHeight="1" spans="1:5">
      <c r="A258" s="225" t="s">
        <v>196</v>
      </c>
      <c r="B258" s="226">
        <v>0</v>
      </c>
      <c r="C258" s="226"/>
      <c r="D258" s="222"/>
      <c r="E258" s="224"/>
    </row>
    <row r="259" s="113" customFormat="1" ht="15" customHeight="1" spans="1:5">
      <c r="A259" s="225" t="s">
        <v>197</v>
      </c>
      <c r="B259" s="226">
        <v>0</v>
      </c>
      <c r="C259" s="226"/>
      <c r="D259" s="222"/>
      <c r="E259" s="224"/>
    </row>
    <row r="260" s="113" customFormat="1" ht="15" customHeight="1" spans="1:5">
      <c r="A260" s="220" t="s">
        <v>198</v>
      </c>
      <c r="B260" s="221">
        <f>SUM(B261:B268)</f>
        <v>4289</v>
      </c>
      <c r="C260" s="221">
        <f>SUM(C261:C268)</f>
        <v>4991</v>
      </c>
      <c r="D260" s="222">
        <f>(C260-B260)/B260</f>
        <v>0.163674516204243</v>
      </c>
      <c r="E260" s="224"/>
    </row>
    <row r="261" s="113" customFormat="1" ht="15" customHeight="1" spans="1:5">
      <c r="A261" s="225" t="s">
        <v>43</v>
      </c>
      <c r="B261" s="226">
        <v>3379</v>
      </c>
      <c r="C261" s="226">
        <v>3422</v>
      </c>
      <c r="D261" s="222">
        <f>(C261-B261)/B261</f>
        <v>0.0127256584788399</v>
      </c>
      <c r="E261" s="224"/>
    </row>
    <row r="262" s="113" customFormat="1" ht="15" customHeight="1" spans="1:5">
      <c r="A262" s="225" t="s">
        <v>44</v>
      </c>
      <c r="B262" s="226">
        <v>491</v>
      </c>
      <c r="C262" s="226">
        <v>1077</v>
      </c>
      <c r="D262" s="222">
        <f>(C262-B262)/B262</f>
        <v>1.19348268839104</v>
      </c>
      <c r="E262" s="224"/>
    </row>
    <row r="263" s="113" customFormat="1" ht="15" customHeight="1" spans="1:5">
      <c r="A263" s="225" t="s">
        <v>45</v>
      </c>
      <c r="B263" s="226"/>
      <c r="C263" s="226"/>
      <c r="D263" s="222"/>
      <c r="E263" s="224"/>
    </row>
    <row r="264" s="113" customFormat="1" ht="15" customHeight="1" spans="1:5">
      <c r="A264" s="225" t="s">
        <v>83</v>
      </c>
      <c r="B264" s="226">
        <v>210</v>
      </c>
      <c r="C264" s="226">
        <v>280</v>
      </c>
      <c r="D264" s="222">
        <f>(C264-B264)/B264</f>
        <v>0.333333333333333</v>
      </c>
      <c r="E264" s="224"/>
    </row>
    <row r="265" s="113" customFormat="1" ht="15" customHeight="1" spans="1:5">
      <c r="A265" s="225" t="s">
        <v>199</v>
      </c>
      <c r="B265" s="226">
        <v>155</v>
      </c>
      <c r="C265" s="226">
        <v>155</v>
      </c>
      <c r="D265" s="222">
        <f>(C265-B265)/B265</f>
        <v>0</v>
      </c>
      <c r="E265" s="224"/>
    </row>
    <row r="266" s="113" customFormat="1" ht="15" customHeight="1" spans="1:5">
      <c r="A266" s="225" t="s">
        <v>200</v>
      </c>
      <c r="B266" s="226">
        <v>9</v>
      </c>
      <c r="C266" s="226">
        <v>9</v>
      </c>
      <c r="D266" s="222">
        <f>(C266-B266)/B266</f>
        <v>0</v>
      </c>
      <c r="E266" s="224"/>
    </row>
    <row r="267" s="113" customFormat="1" ht="15" customHeight="1" spans="1:5">
      <c r="A267" s="225" t="s">
        <v>52</v>
      </c>
      <c r="B267" s="226">
        <v>45</v>
      </c>
      <c r="C267" s="226">
        <v>45</v>
      </c>
      <c r="D267" s="222">
        <f>(C267-B267)/B267</f>
        <v>0</v>
      </c>
      <c r="E267" s="224"/>
    </row>
    <row r="268" s="113" customFormat="1" ht="15" customHeight="1" spans="1:5">
      <c r="A268" s="225" t="s">
        <v>201</v>
      </c>
      <c r="B268" s="226"/>
      <c r="C268" s="226">
        <v>3</v>
      </c>
      <c r="D268" s="222"/>
      <c r="E268" s="224"/>
    </row>
    <row r="269" s="113" customFormat="1" ht="15" customHeight="1" spans="1:5">
      <c r="A269" s="220" t="s">
        <v>202</v>
      </c>
      <c r="B269" s="221"/>
      <c r="C269" s="221"/>
      <c r="D269" s="222"/>
      <c r="E269" s="224"/>
    </row>
    <row r="270" s="113" customFormat="1" ht="15" customHeight="1" spans="1:5">
      <c r="A270" s="225" t="s">
        <v>43</v>
      </c>
      <c r="B270" s="226"/>
      <c r="C270" s="226"/>
      <c r="D270" s="222"/>
      <c r="E270" s="224"/>
    </row>
    <row r="271" s="113" customFormat="1" ht="15" customHeight="1" spans="1:5">
      <c r="A271" s="225" t="s">
        <v>44</v>
      </c>
      <c r="B271" s="226"/>
      <c r="C271" s="226"/>
      <c r="D271" s="222"/>
      <c r="E271" s="224"/>
    </row>
    <row r="272" s="113" customFormat="1" ht="15" customHeight="1" spans="1:5">
      <c r="A272" s="225" t="s">
        <v>45</v>
      </c>
      <c r="B272" s="226"/>
      <c r="C272" s="226"/>
      <c r="D272" s="222"/>
      <c r="E272" s="224"/>
    </row>
    <row r="273" s="113" customFormat="1" ht="15" customHeight="1" spans="1:5">
      <c r="A273" s="225" t="s">
        <v>203</v>
      </c>
      <c r="B273" s="226"/>
      <c r="C273" s="226"/>
      <c r="D273" s="222"/>
      <c r="E273" s="224"/>
    </row>
    <row r="274" s="113" customFormat="1" ht="15" customHeight="1" spans="1:5">
      <c r="A274" s="225" t="s">
        <v>52</v>
      </c>
      <c r="B274" s="226"/>
      <c r="C274" s="226"/>
      <c r="D274" s="222"/>
      <c r="E274" s="224"/>
    </row>
    <row r="275" s="113" customFormat="1" ht="15" customHeight="1" spans="1:5">
      <c r="A275" s="225" t="s">
        <v>204</v>
      </c>
      <c r="B275" s="226"/>
      <c r="C275" s="226"/>
      <c r="D275" s="222"/>
      <c r="E275" s="224"/>
    </row>
    <row r="276" s="113" customFormat="1" ht="15" customHeight="1" spans="1:5">
      <c r="A276" s="220" t="s">
        <v>205</v>
      </c>
      <c r="B276" s="221">
        <f>SUM(B277:B283)</f>
        <v>95</v>
      </c>
      <c r="C276" s="221">
        <f>SUM(C277:C283)</f>
        <v>125</v>
      </c>
      <c r="D276" s="222">
        <f>(C276-B276)/B276</f>
        <v>0.315789473684211</v>
      </c>
      <c r="E276" s="224"/>
    </row>
    <row r="277" s="113" customFormat="1" ht="15" customHeight="1" spans="1:5">
      <c r="A277" s="225" t="s">
        <v>43</v>
      </c>
      <c r="B277" s="226">
        <v>85</v>
      </c>
      <c r="C277" s="226">
        <v>95</v>
      </c>
      <c r="D277" s="222">
        <f>(C277-B277)/B277</f>
        <v>0.117647058823529</v>
      </c>
      <c r="E277" s="224"/>
    </row>
    <row r="278" s="113" customFormat="1" ht="15" customHeight="1" spans="1:5">
      <c r="A278" s="225" t="s">
        <v>44</v>
      </c>
      <c r="B278" s="226"/>
      <c r="C278" s="226">
        <v>2</v>
      </c>
      <c r="D278" s="222"/>
      <c r="E278" s="224"/>
    </row>
    <row r="279" s="113" customFormat="1" ht="15" customHeight="1" spans="1:254">
      <c r="A279" s="225" t="s">
        <v>45</v>
      </c>
      <c r="B279" s="226"/>
      <c r="C279" s="226"/>
      <c r="D279" s="222"/>
      <c r="E279" s="224"/>
      <c r="IT279" s="113">
        <f>SUM(A279:IS279)</f>
        <v>0</v>
      </c>
    </row>
    <row r="280" s="113" customFormat="1" ht="15" customHeight="1" spans="1:5">
      <c r="A280" s="225" t="s">
        <v>206</v>
      </c>
      <c r="B280" s="226"/>
      <c r="C280" s="226"/>
      <c r="D280" s="222"/>
      <c r="E280" s="224"/>
    </row>
    <row r="281" s="113" customFormat="1" ht="15" customHeight="1" spans="1:5">
      <c r="A281" s="225" t="s">
        <v>207</v>
      </c>
      <c r="B281" s="226">
        <v>0</v>
      </c>
      <c r="C281" s="226"/>
      <c r="D281" s="222"/>
      <c r="E281" s="224"/>
    </row>
    <row r="282" s="113" customFormat="1" ht="15" customHeight="1" spans="1:5">
      <c r="A282" s="225" t="s">
        <v>52</v>
      </c>
      <c r="B282" s="226">
        <v>10</v>
      </c>
      <c r="C282" s="226">
        <v>10</v>
      </c>
      <c r="D282" s="222">
        <f>(C282-B282)/B282</f>
        <v>0</v>
      </c>
      <c r="E282" s="224"/>
    </row>
    <row r="283" s="113" customFormat="1" ht="15" customHeight="1" spans="1:5">
      <c r="A283" s="225" t="s">
        <v>208</v>
      </c>
      <c r="B283" s="226">
        <v>0</v>
      </c>
      <c r="C283" s="226">
        <v>18</v>
      </c>
      <c r="D283" s="222"/>
      <c r="E283" s="224"/>
    </row>
    <row r="284" s="113" customFormat="1" ht="15" customHeight="1" spans="1:5">
      <c r="A284" s="220" t="s">
        <v>209</v>
      </c>
      <c r="B284" s="221">
        <f>SUM(B285:B292)</f>
        <v>389</v>
      </c>
      <c r="C284" s="221">
        <f>SUM(C285:C292)</f>
        <v>876</v>
      </c>
      <c r="D284" s="222">
        <f>(C284-B284)/B284</f>
        <v>1.25192802056555</v>
      </c>
      <c r="E284" s="224"/>
    </row>
    <row r="285" s="113" customFormat="1" ht="15" customHeight="1" spans="1:5">
      <c r="A285" s="225" t="s">
        <v>43</v>
      </c>
      <c r="B285" s="226">
        <v>175</v>
      </c>
      <c r="C285" s="226">
        <v>197</v>
      </c>
      <c r="D285" s="222">
        <f>(C285-B285)/B285</f>
        <v>0.125714285714286</v>
      </c>
      <c r="E285" s="224"/>
    </row>
    <row r="286" s="113" customFormat="1" ht="15" customHeight="1" spans="1:5">
      <c r="A286" s="225" t="s">
        <v>44</v>
      </c>
      <c r="B286" s="226"/>
      <c r="C286" s="226">
        <v>465</v>
      </c>
      <c r="D286" s="222"/>
      <c r="E286" s="224"/>
    </row>
    <row r="287" s="113" customFormat="1" ht="15" customHeight="1" spans="1:5">
      <c r="A287" s="225" t="s">
        <v>45</v>
      </c>
      <c r="B287" s="226"/>
      <c r="C287" s="226"/>
      <c r="D287" s="222"/>
      <c r="E287" s="224"/>
    </row>
    <row r="288" s="113" customFormat="1" ht="15" customHeight="1" spans="1:5">
      <c r="A288" s="225" t="s">
        <v>210</v>
      </c>
      <c r="B288" s="226"/>
      <c r="C288" s="226"/>
      <c r="D288" s="222"/>
      <c r="E288" s="224"/>
    </row>
    <row r="289" s="113" customFormat="1" ht="15" customHeight="1" spans="1:5">
      <c r="A289" s="225" t="s">
        <v>211</v>
      </c>
      <c r="B289" s="226">
        <v>0</v>
      </c>
      <c r="C289" s="226"/>
      <c r="D289" s="222"/>
      <c r="E289" s="224"/>
    </row>
    <row r="290" s="113" customFormat="1" ht="15" customHeight="1" spans="1:5">
      <c r="A290" s="225" t="s">
        <v>212</v>
      </c>
      <c r="B290" s="226">
        <v>214</v>
      </c>
      <c r="C290" s="226">
        <v>214</v>
      </c>
      <c r="D290" s="222">
        <f>(C290-B290)/B290</f>
        <v>0</v>
      </c>
      <c r="E290" s="224"/>
    </row>
    <row r="291" s="113" customFormat="1" ht="15" customHeight="1" spans="1:5">
      <c r="A291" s="225" t="s">
        <v>52</v>
      </c>
      <c r="B291" s="226">
        <v>0</v>
      </c>
      <c r="C291" s="226"/>
      <c r="D291" s="222"/>
      <c r="E291" s="224"/>
    </row>
    <row r="292" s="113" customFormat="1" ht="15" customHeight="1" spans="1:5">
      <c r="A292" s="225" t="s">
        <v>213</v>
      </c>
      <c r="B292" s="226">
        <v>0</v>
      </c>
      <c r="C292" s="226"/>
      <c r="D292" s="222"/>
      <c r="E292" s="224"/>
    </row>
    <row r="293" s="113" customFormat="1" ht="15" customHeight="1" spans="1:5">
      <c r="A293" s="220" t="s">
        <v>214</v>
      </c>
      <c r="B293" s="221">
        <f>SUM(B294:B309)</f>
        <v>733</v>
      </c>
      <c r="C293" s="221">
        <f>SUM(C294:C309)</f>
        <v>913</v>
      </c>
      <c r="D293" s="222">
        <f>(C293-B293)/B293</f>
        <v>0.245566166439291</v>
      </c>
      <c r="E293" s="224"/>
    </row>
    <row r="294" s="113" customFormat="1" ht="15" customHeight="1" spans="1:5">
      <c r="A294" s="225" t="s">
        <v>43</v>
      </c>
      <c r="B294" s="226">
        <v>612</v>
      </c>
      <c r="C294" s="226">
        <v>688</v>
      </c>
      <c r="D294" s="222">
        <f>(C294-B294)/B294</f>
        <v>0.124183006535948</v>
      </c>
      <c r="E294" s="224"/>
    </row>
    <row r="295" s="113" customFormat="1" ht="15" customHeight="1" spans="1:5">
      <c r="A295" s="225" t="s">
        <v>44</v>
      </c>
      <c r="B295" s="226">
        <v>54</v>
      </c>
      <c r="C295" s="226">
        <v>176</v>
      </c>
      <c r="D295" s="222">
        <f>(C295-B295)/B295</f>
        <v>2.25925925925926</v>
      </c>
      <c r="E295" s="224"/>
    </row>
    <row r="296" s="113" customFormat="1" ht="15" customHeight="1" spans="1:5">
      <c r="A296" s="225" t="s">
        <v>45</v>
      </c>
      <c r="B296" s="226"/>
      <c r="C296" s="226"/>
      <c r="D296" s="222"/>
      <c r="E296" s="224"/>
    </row>
    <row r="297" s="113" customFormat="1" ht="15" customHeight="1" spans="1:5">
      <c r="A297" s="225" t="s">
        <v>215</v>
      </c>
      <c r="B297" s="226">
        <v>8</v>
      </c>
      <c r="C297" s="226"/>
      <c r="D297" s="222">
        <f>(C297-B297)/B297</f>
        <v>-1</v>
      </c>
      <c r="E297" s="224"/>
    </row>
    <row r="298" s="113" customFormat="1" ht="15" customHeight="1" spans="1:5">
      <c r="A298" s="225" t="s">
        <v>216</v>
      </c>
      <c r="B298" s="226">
        <v>6</v>
      </c>
      <c r="C298" s="226">
        <v>5</v>
      </c>
      <c r="D298" s="222">
        <f>(C298-B298)/B298</f>
        <v>-0.166666666666667</v>
      </c>
      <c r="E298" s="224"/>
    </row>
    <row r="299" s="113" customFormat="1" ht="15" customHeight="1" spans="1:5">
      <c r="A299" s="225" t="s">
        <v>217</v>
      </c>
      <c r="B299" s="226"/>
      <c r="C299" s="226"/>
      <c r="D299" s="222"/>
      <c r="E299" s="224"/>
    </row>
    <row r="300" s="113" customFormat="1" ht="15" customHeight="1" spans="1:5">
      <c r="A300" s="225" t="s">
        <v>218</v>
      </c>
      <c r="B300" s="226">
        <v>8</v>
      </c>
      <c r="C300" s="226">
        <v>5</v>
      </c>
      <c r="D300" s="222">
        <f>(C300-B300)/B300</f>
        <v>-0.375</v>
      </c>
      <c r="E300" s="224"/>
    </row>
    <row r="301" s="113" customFormat="1" ht="15" customHeight="1" spans="1:5">
      <c r="A301" s="225" t="s">
        <v>219</v>
      </c>
      <c r="B301" s="226"/>
      <c r="C301" s="226"/>
      <c r="D301" s="222"/>
      <c r="E301" s="224"/>
    </row>
    <row r="302" s="113" customFormat="1" ht="15" customHeight="1" spans="1:5">
      <c r="A302" s="225" t="s">
        <v>220</v>
      </c>
      <c r="B302" s="226"/>
      <c r="C302" s="226"/>
      <c r="D302" s="222"/>
      <c r="E302" s="224"/>
    </row>
    <row r="303" s="113" customFormat="1" ht="15" customHeight="1" spans="1:5">
      <c r="A303" s="225" t="s">
        <v>221</v>
      </c>
      <c r="B303" s="226"/>
      <c r="C303" s="226"/>
      <c r="D303" s="222"/>
      <c r="E303" s="224"/>
    </row>
    <row r="304" s="113" customFormat="1" ht="15" customHeight="1" spans="1:5">
      <c r="A304" s="225" t="s">
        <v>222</v>
      </c>
      <c r="B304" s="226">
        <v>6</v>
      </c>
      <c r="C304" s="226">
        <v>1</v>
      </c>
      <c r="D304" s="222">
        <f>(C304-B304)/B304</f>
        <v>-0.833333333333333</v>
      </c>
      <c r="E304" s="224"/>
    </row>
    <row r="305" s="113" customFormat="1" ht="15" customHeight="1" spans="1:5">
      <c r="A305" s="225" t="s">
        <v>223</v>
      </c>
      <c r="B305" s="226"/>
      <c r="C305" s="226"/>
      <c r="D305" s="222"/>
      <c r="E305" s="224"/>
    </row>
    <row r="306" s="113" customFormat="1" ht="15" customHeight="1" spans="1:5">
      <c r="A306" s="225" t="s">
        <v>224</v>
      </c>
      <c r="B306" s="226">
        <v>16</v>
      </c>
      <c r="C306" s="226">
        <v>14</v>
      </c>
      <c r="D306" s="222">
        <f>(C306-B306)/B306</f>
        <v>-0.125</v>
      </c>
      <c r="E306" s="224"/>
    </row>
    <row r="307" s="113" customFormat="1" ht="15" customHeight="1" spans="1:5">
      <c r="A307" s="225" t="s">
        <v>83</v>
      </c>
      <c r="B307" s="226"/>
      <c r="C307" s="226"/>
      <c r="D307" s="222"/>
      <c r="E307" s="224"/>
    </row>
    <row r="308" s="113" customFormat="1" ht="15" customHeight="1" spans="1:5">
      <c r="A308" s="225" t="s">
        <v>52</v>
      </c>
      <c r="B308" s="226">
        <v>23</v>
      </c>
      <c r="C308" s="226">
        <v>24</v>
      </c>
      <c r="D308" s="222">
        <f>(C308-B308)/B308</f>
        <v>0.0434782608695652</v>
      </c>
      <c r="E308" s="224"/>
    </row>
    <row r="309" s="113" customFormat="1" ht="15" customHeight="1" spans="1:5">
      <c r="A309" s="225" t="s">
        <v>225</v>
      </c>
      <c r="B309" s="226">
        <v>0</v>
      </c>
      <c r="C309" s="226"/>
      <c r="D309" s="222"/>
      <c r="E309" s="224"/>
    </row>
    <row r="310" s="113" customFormat="1" ht="15" customHeight="1" spans="1:5">
      <c r="A310" s="220" t="s">
        <v>226</v>
      </c>
      <c r="B310" s="221">
        <f t="shared" ref="B310:B314" si="5">SUM(B311)</f>
        <v>0</v>
      </c>
      <c r="C310" s="221">
        <f>SUM(C311)</f>
        <v>0</v>
      </c>
      <c r="D310" s="222"/>
      <c r="E310" s="224"/>
    </row>
    <row r="311" s="113" customFormat="1" ht="15" customHeight="1" spans="1:5">
      <c r="A311" s="225" t="s">
        <v>43</v>
      </c>
      <c r="B311" s="226">
        <v>0</v>
      </c>
      <c r="C311" s="226"/>
      <c r="D311" s="222"/>
      <c r="E311" s="224"/>
    </row>
    <row r="312" s="113" customFormat="1" ht="15" customHeight="1" spans="1:5">
      <c r="A312" s="220" t="s">
        <v>227</v>
      </c>
      <c r="B312" s="221">
        <f t="shared" si="5"/>
        <v>0</v>
      </c>
      <c r="C312" s="221">
        <f>SUM(C313)</f>
        <v>0</v>
      </c>
      <c r="D312" s="222"/>
      <c r="E312" s="224"/>
    </row>
    <row r="313" s="113" customFormat="1" ht="15" customHeight="1" spans="1:5">
      <c r="A313" s="225" t="s">
        <v>43</v>
      </c>
      <c r="B313" s="226">
        <v>0</v>
      </c>
      <c r="C313" s="226"/>
      <c r="D313" s="222"/>
      <c r="E313" s="224"/>
    </row>
    <row r="314" s="113" customFormat="1" ht="15" customHeight="1" spans="1:5">
      <c r="A314" s="220" t="s">
        <v>228</v>
      </c>
      <c r="B314" s="221">
        <f t="shared" si="5"/>
        <v>0</v>
      </c>
      <c r="C314" s="221">
        <f>SUM(C315)</f>
        <v>0</v>
      </c>
      <c r="D314" s="222"/>
      <c r="E314" s="224"/>
    </row>
    <row r="315" s="113" customFormat="1" ht="15" customHeight="1" spans="1:5">
      <c r="A315" s="225" t="s">
        <v>43</v>
      </c>
      <c r="B315" s="226">
        <v>0</v>
      </c>
      <c r="C315" s="226"/>
      <c r="D315" s="222"/>
      <c r="E315" s="224"/>
    </row>
    <row r="316" s="113" customFormat="1" ht="15" customHeight="1" spans="1:5">
      <c r="A316" s="220" t="s">
        <v>229</v>
      </c>
      <c r="B316" s="221">
        <f>SUM(B317)</f>
        <v>0</v>
      </c>
      <c r="C316" s="221">
        <f>SUM(C317)</f>
        <v>0</v>
      </c>
      <c r="D316" s="222"/>
      <c r="E316" s="224"/>
    </row>
    <row r="317" s="113" customFormat="1" ht="15" customHeight="1" spans="1:5">
      <c r="A317" s="225" t="s">
        <v>43</v>
      </c>
      <c r="B317" s="226">
        <v>0</v>
      </c>
      <c r="C317" s="226"/>
      <c r="D317" s="222"/>
      <c r="E317" s="224"/>
    </row>
    <row r="318" s="113" customFormat="1" ht="15" customHeight="1" spans="1:5">
      <c r="A318" s="220" t="s">
        <v>230</v>
      </c>
      <c r="B318" s="221">
        <f>SUM(B319)</f>
        <v>611</v>
      </c>
      <c r="C318" s="221">
        <f>SUM(C319)</f>
        <v>3</v>
      </c>
      <c r="D318" s="222">
        <f t="shared" ref="D318:D324" si="6">(C318-B318)/B318</f>
        <v>-0.995090016366612</v>
      </c>
      <c r="E318" s="224"/>
    </row>
    <row r="319" s="113" customFormat="1" ht="15" customHeight="1" spans="1:5">
      <c r="A319" s="225" t="s">
        <v>231</v>
      </c>
      <c r="B319" s="226">
        <v>611</v>
      </c>
      <c r="C319" s="226">
        <v>3</v>
      </c>
      <c r="D319" s="222">
        <f t="shared" si="6"/>
        <v>-0.995090016366612</v>
      </c>
      <c r="E319" s="224"/>
    </row>
    <row r="320" s="113" customFormat="1" ht="15" customHeight="1" spans="1:5">
      <c r="A320" s="220" t="s">
        <v>232</v>
      </c>
      <c r="B320" s="221">
        <f>B321+B326+B335+B342+B348+B352+B356+B360+B366+B373</f>
        <v>47377</v>
      </c>
      <c r="C320" s="221">
        <f>C321+C326+C335+C342+C348+C352+C356+C360+C366+C373</f>
        <v>32245</v>
      </c>
      <c r="D320" s="222">
        <f t="shared" si="6"/>
        <v>-0.319395487261751</v>
      </c>
      <c r="E320" s="224"/>
    </row>
    <row r="321" s="113" customFormat="1" ht="15" customHeight="1" spans="1:5">
      <c r="A321" s="220" t="s">
        <v>233</v>
      </c>
      <c r="B321" s="221">
        <f>SUM(B322:B325)</f>
        <v>417</v>
      </c>
      <c r="C321" s="221">
        <f>SUM(C322:C325)</f>
        <v>348</v>
      </c>
      <c r="D321" s="222">
        <f t="shared" si="6"/>
        <v>-0.165467625899281</v>
      </c>
      <c r="E321" s="224"/>
    </row>
    <row r="322" s="113" customFormat="1" ht="15" customHeight="1" spans="1:5">
      <c r="A322" s="225" t="s">
        <v>43</v>
      </c>
      <c r="B322" s="226">
        <v>135</v>
      </c>
      <c r="C322" s="226">
        <v>134</v>
      </c>
      <c r="D322" s="222">
        <f t="shared" si="6"/>
        <v>-0.00740740740740741</v>
      </c>
      <c r="E322" s="224"/>
    </row>
    <row r="323" s="113" customFormat="1" ht="15" customHeight="1" spans="1:5">
      <c r="A323" s="225" t="s">
        <v>44</v>
      </c>
      <c r="B323" s="226">
        <v>120</v>
      </c>
      <c r="C323" s="226">
        <v>60</v>
      </c>
      <c r="D323" s="222">
        <f t="shared" si="6"/>
        <v>-0.5</v>
      </c>
      <c r="E323" s="224"/>
    </row>
    <row r="324" s="113" customFormat="1" ht="15" customHeight="1" spans="1:5">
      <c r="A324" s="225" t="s">
        <v>45</v>
      </c>
      <c r="B324" s="226">
        <v>162</v>
      </c>
      <c r="C324" s="226">
        <v>154</v>
      </c>
      <c r="D324" s="222">
        <f t="shared" si="6"/>
        <v>-0.0493827160493827</v>
      </c>
      <c r="E324" s="224"/>
    </row>
    <row r="325" s="113" customFormat="1" ht="15" customHeight="1" spans="1:5">
      <c r="A325" s="225" t="s">
        <v>234</v>
      </c>
      <c r="B325" s="226"/>
      <c r="C325" s="226"/>
      <c r="D325" s="222"/>
      <c r="E325" s="224"/>
    </row>
    <row r="326" s="113" customFormat="1" ht="15" customHeight="1" spans="1:5">
      <c r="A326" s="220" t="s">
        <v>235</v>
      </c>
      <c r="B326" s="221">
        <f>SUM(B327:B334)</f>
        <v>39484</v>
      </c>
      <c r="C326" s="221">
        <f>SUM(C327:C334)</f>
        <v>30506</v>
      </c>
      <c r="D326" s="222">
        <f>(C326-B326)/B326</f>
        <v>-0.227383243845608</v>
      </c>
      <c r="E326" s="224"/>
    </row>
    <row r="327" s="113" customFormat="1" ht="15" customHeight="1" spans="1:5">
      <c r="A327" s="225" t="s">
        <v>236</v>
      </c>
      <c r="B327" s="226">
        <v>2372</v>
      </c>
      <c r="C327" s="226">
        <v>1850</v>
      </c>
      <c r="D327" s="222">
        <f>(C327-B327)/B327</f>
        <v>-0.220067453625632</v>
      </c>
      <c r="E327" s="224"/>
    </row>
    <row r="328" s="113" customFormat="1" ht="15" customHeight="1" spans="1:5">
      <c r="A328" s="225" t="s">
        <v>237</v>
      </c>
      <c r="B328" s="226">
        <v>24688</v>
      </c>
      <c r="C328" s="226">
        <v>20050</v>
      </c>
      <c r="D328" s="222">
        <f>(C328-B328)/B328</f>
        <v>-0.187864549578743</v>
      </c>
      <c r="E328" s="224"/>
    </row>
    <row r="329" s="113" customFormat="1" ht="15" customHeight="1" spans="1:5">
      <c r="A329" s="225" t="s">
        <v>238</v>
      </c>
      <c r="B329" s="226">
        <v>6312</v>
      </c>
      <c r="C329" s="226">
        <v>4916</v>
      </c>
      <c r="D329" s="222">
        <f>(C329-B329)/B329</f>
        <v>-0.221166032953105</v>
      </c>
      <c r="E329" s="224"/>
    </row>
    <row r="330" s="113" customFormat="1" ht="15" customHeight="1" spans="1:5">
      <c r="A330" s="225" t="s">
        <v>239</v>
      </c>
      <c r="B330" s="226">
        <v>5372</v>
      </c>
      <c r="C330" s="226">
        <v>3690</v>
      </c>
      <c r="D330" s="222">
        <f>(C330-B330)/B330</f>
        <v>-0.313104988830975</v>
      </c>
      <c r="E330" s="224"/>
    </row>
    <row r="331" s="113" customFormat="1" ht="15" customHeight="1" spans="1:5">
      <c r="A331" s="225" t="s">
        <v>240</v>
      </c>
      <c r="B331" s="226">
        <v>0</v>
      </c>
      <c r="C331" s="226"/>
      <c r="D331" s="222"/>
      <c r="E331" s="224"/>
    </row>
    <row r="332" s="113" customFormat="1" ht="15" customHeight="1" spans="1:5">
      <c r="A332" s="225" t="s">
        <v>241</v>
      </c>
      <c r="B332" s="226">
        <v>0</v>
      </c>
      <c r="C332" s="226"/>
      <c r="D332" s="222"/>
      <c r="E332" s="224"/>
    </row>
    <row r="333" s="113" customFormat="1" ht="15" customHeight="1" spans="1:5">
      <c r="A333" s="225" t="s">
        <v>242</v>
      </c>
      <c r="B333" s="226">
        <v>0</v>
      </c>
      <c r="C333" s="226"/>
      <c r="D333" s="222"/>
      <c r="E333" s="224"/>
    </row>
    <row r="334" s="113" customFormat="1" ht="15" customHeight="1" spans="1:5">
      <c r="A334" s="225" t="s">
        <v>243</v>
      </c>
      <c r="B334" s="226">
        <v>740</v>
      </c>
      <c r="C334" s="226"/>
      <c r="D334" s="222">
        <f>(C334-B334)/B334</f>
        <v>-1</v>
      </c>
      <c r="E334" s="224"/>
    </row>
    <row r="335" s="113" customFormat="1" ht="15" customHeight="1" spans="1:5">
      <c r="A335" s="220" t="s">
        <v>244</v>
      </c>
      <c r="B335" s="221">
        <f>SUM(B336:B341)</f>
        <v>1424</v>
      </c>
      <c r="C335" s="221">
        <f>SUM(C336:C341)</f>
        <v>1020</v>
      </c>
      <c r="D335" s="222">
        <f>(C335-B335)/B335</f>
        <v>-0.283707865168539</v>
      </c>
      <c r="E335" s="224"/>
    </row>
    <row r="336" s="113" customFormat="1" ht="15" customHeight="1" spans="1:5">
      <c r="A336" s="225" t="s">
        <v>245</v>
      </c>
      <c r="B336" s="226">
        <v>0</v>
      </c>
      <c r="C336" s="226"/>
      <c r="D336" s="222"/>
      <c r="E336" s="224"/>
    </row>
    <row r="337" s="113" customFormat="1" ht="15" customHeight="1" spans="1:5">
      <c r="A337" s="225" t="s">
        <v>246</v>
      </c>
      <c r="B337" s="226">
        <v>0</v>
      </c>
      <c r="C337" s="226"/>
      <c r="D337" s="222"/>
      <c r="E337" s="224"/>
    </row>
    <row r="338" s="113" customFormat="1" ht="15" customHeight="1" spans="1:5">
      <c r="A338" s="225" t="s">
        <v>247</v>
      </c>
      <c r="B338" s="226">
        <v>0</v>
      </c>
      <c r="C338" s="226"/>
      <c r="D338" s="222"/>
      <c r="E338" s="224"/>
    </row>
    <row r="339" s="113" customFormat="1" ht="15" customHeight="1" spans="1:5">
      <c r="A339" s="225" t="s">
        <v>248</v>
      </c>
      <c r="B339" s="226">
        <v>1424</v>
      </c>
      <c r="C339" s="226">
        <v>1020</v>
      </c>
      <c r="D339" s="222">
        <f>(C339-B339)/B339</f>
        <v>-0.283707865168539</v>
      </c>
      <c r="E339" s="224"/>
    </row>
    <row r="340" s="113" customFormat="1" ht="15" customHeight="1" spans="1:5">
      <c r="A340" s="225" t="s">
        <v>249</v>
      </c>
      <c r="B340" s="226">
        <v>0</v>
      </c>
      <c r="C340" s="226"/>
      <c r="D340" s="222"/>
      <c r="E340" s="224"/>
    </row>
    <row r="341" s="113" customFormat="1" ht="15" customHeight="1" spans="1:5">
      <c r="A341" s="225" t="s">
        <v>250</v>
      </c>
      <c r="B341" s="226">
        <v>0</v>
      </c>
      <c r="C341" s="226"/>
      <c r="D341" s="222"/>
      <c r="E341" s="224"/>
    </row>
    <row r="342" s="113" customFormat="1" ht="15" customHeight="1" spans="1:5">
      <c r="A342" s="220" t="s">
        <v>251</v>
      </c>
      <c r="B342" s="221">
        <f>SUM(B343:B347)</f>
        <v>0</v>
      </c>
      <c r="C342" s="221">
        <f>SUM(C343:C347)</f>
        <v>0</v>
      </c>
      <c r="D342" s="222"/>
      <c r="E342" s="224"/>
    </row>
    <row r="343" s="113" customFormat="1" ht="15" customHeight="1" spans="1:5">
      <c r="A343" s="225" t="s">
        <v>252</v>
      </c>
      <c r="B343" s="226">
        <v>0</v>
      </c>
      <c r="C343" s="226"/>
      <c r="D343" s="222"/>
      <c r="E343" s="224"/>
    </row>
    <row r="344" s="113" customFormat="1" ht="15" customHeight="1" spans="1:5">
      <c r="A344" s="225" t="s">
        <v>253</v>
      </c>
      <c r="B344" s="226">
        <v>0</v>
      </c>
      <c r="C344" s="226"/>
      <c r="D344" s="222"/>
      <c r="E344" s="224"/>
    </row>
    <row r="345" s="113" customFormat="1" ht="15" customHeight="1" spans="1:5">
      <c r="A345" s="225" t="s">
        <v>254</v>
      </c>
      <c r="B345" s="226">
        <v>0</v>
      </c>
      <c r="C345" s="226"/>
      <c r="D345" s="222"/>
      <c r="E345" s="224"/>
    </row>
    <row r="346" s="113" customFormat="1" ht="15" customHeight="1" spans="1:5">
      <c r="A346" s="225" t="s">
        <v>255</v>
      </c>
      <c r="B346" s="226">
        <v>0</v>
      </c>
      <c r="C346" s="226"/>
      <c r="D346" s="222"/>
      <c r="E346" s="224"/>
    </row>
    <row r="347" s="113" customFormat="1" ht="15" customHeight="1" spans="1:5">
      <c r="A347" s="225" t="s">
        <v>256</v>
      </c>
      <c r="B347" s="226">
        <v>0</v>
      </c>
      <c r="C347" s="226"/>
      <c r="D347" s="222"/>
      <c r="E347" s="224"/>
    </row>
    <row r="348" s="113" customFormat="1" ht="15" customHeight="1" spans="1:5">
      <c r="A348" s="220" t="s">
        <v>257</v>
      </c>
      <c r="B348" s="221">
        <f>SUM(B349:B351)</f>
        <v>0</v>
      </c>
      <c r="C348" s="221">
        <f>SUM(C349:C351)</f>
        <v>0</v>
      </c>
      <c r="D348" s="222"/>
      <c r="E348" s="224"/>
    </row>
    <row r="349" s="113" customFormat="1" ht="15" customHeight="1" spans="1:5">
      <c r="A349" s="225" t="s">
        <v>258</v>
      </c>
      <c r="B349" s="226">
        <v>0</v>
      </c>
      <c r="C349" s="226"/>
      <c r="D349" s="222"/>
      <c r="E349" s="224"/>
    </row>
    <row r="350" s="113" customFormat="1" ht="15" customHeight="1" spans="1:5">
      <c r="A350" s="225" t="s">
        <v>259</v>
      </c>
      <c r="B350" s="226">
        <v>0</v>
      </c>
      <c r="C350" s="226"/>
      <c r="D350" s="222"/>
      <c r="E350" s="224"/>
    </row>
    <row r="351" s="113" customFormat="1" ht="15" customHeight="1" spans="1:5">
      <c r="A351" s="225" t="s">
        <v>260</v>
      </c>
      <c r="B351" s="226">
        <v>0</v>
      </c>
      <c r="C351" s="226"/>
      <c r="D351" s="222"/>
      <c r="E351" s="224"/>
    </row>
    <row r="352" s="113" customFormat="1" ht="15" customHeight="1" spans="1:5">
      <c r="A352" s="220" t="s">
        <v>261</v>
      </c>
      <c r="B352" s="221">
        <f>SUM(B353:B355)</f>
        <v>0</v>
      </c>
      <c r="C352" s="221">
        <f>SUM(C353:C355)</f>
        <v>0</v>
      </c>
      <c r="D352" s="222"/>
      <c r="E352" s="224"/>
    </row>
    <row r="353" s="113" customFormat="1" ht="15" customHeight="1" spans="1:5">
      <c r="A353" s="225" t="s">
        <v>262</v>
      </c>
      <c r="B353" s="226">
        <v>0</v>
      </c>
      <c r="C353" s="226"/>
      <c r="D353" s="222"/>
      <c r="E353" s="224"/>
    </row>
    <row r="354" s="113" customFormat="1" ht="15" customHeight="1" spans="1:5">
      <c r="A354" s="225" t="s">
        <v>263</v>
      </c>
      <c r="B354" s="226">
        <v>0</v>
      </c>
      <c r="C354" s="226"/>
      <c r="D354" s="222"/>
      <c r="E354" s="224"/>
    </row>
    <row r="355" s="113" customFormat="1" ht="15" customHeight="1" spans="1:5">
      <c r="A355" s="225" t="s">
        <v>264</v>
      </c>
      <c r="B355" s="226">
        <v>0</v>
      </c>
      <c r="C355" s="226"/>
      <c r="D355" s="222"/>
      <c r="E355" s="224"/>
    </row>
    <row r="356" s="113" customFormat="1" ht="15" customHeight="1" spans="1:5">
      <c r="A356" s="220" t="s">
        <v>265</v>
      </c>
      <c r="B356" s="221">
        <f>SUM(B357:B359)</f>
        <v>307</v>
      </c>
      <c r="C356" s="221">
        <f>SUM(C357:C359)</f>
        <v>371</v>
      </c>
      <c r="D356" s="222">
        <f>(C356-B356)/B356</f>
        <v>0.208469055374593</v>
      </c>
      <c r="E356" s="224"/>
    </row>
    <row r="357" s="113" customFormat="1" ht="15" customHeight="1" spans="1:5">
      <c r="A357" s="225" t="s">
        <v>266</v>
      </c>
      <c r="B357" s="226">
        <v>307</v>
      </c>
      <c r="C357" s="226">
        <v>371</v>
      </c>
      <c r="D357" s="222">
        <f>(C357-B357)/B357</f>
        <v>0.208469055374593</v>
      </c>
      <c r="E357" s="224"/>
    </row>
    <row r="358" s="113" customFormat="1" ht="15" customHeight="1" spans="1:5">
      <c r="A358" s="225" t="s">
        <v>267</v>
      </c>
      <c r="B358" s="226">
        <v>0</v>
      </c>
      <c r="C358" s="226"/>
      <c r="D358" s="222"/>
      <c r="E358" s="224"/>
    </row>
    <row r="359" s="113" customFormat="1" ht="15" customHeight="1" spans="1:5">
      <c r="A359" s="225" t="s">
        <v>268</v>
      </c>
      <c r="B359" s="226">
        <v>0</v>
      </c>
      <c r="C359" s="226"/>
      <c r="D359" s="222"/>
      <c r="E359" s="224"/>
    </row>
    <row r="360" s="113" customFormat="1" ht="15" customHeight="1" spans="1:5">
      <c r="A360" s="220" t="s">
        <v>269</v>
      </c>
      <c r="B360" s="221">
        <f>SUM(B361:B365)</f>
        <v>0</v>
      </c>
      <c r="C360" s="221">
        <f>SUM(C361:C365)</f>
        <v>0</v>
      </c>
      <c r="D360" s="222"/>
      <c r="E360" s="224"/>
    </row>
    <row r="361" s="113" customFormat="1" ht="15" customHeight="1" spans="1:5">
      <c r="A361" s="225" t="s">
        <v>270</v>
      </c>
      <c r="B361" s="226">
        <v>0</v>
      </c>
      <c r="C361" s="226"/>
      <c r="D361" s="222"/>
      <c r="E361" s="224"/>
    </row>
    <row r="362" s="113" customFormat="1" ht="15" customHeight="1" spans="1:5">
      <c r="A362" s="225" t="s">
        <v>271</v>
      </c>
      <c r="B362" s="226">
        <v>0</v>
      </c>
      <c r="C362" s="226"/>
      <c r="D362" s="222"/>
      <c r="E362" s="224"/>
    </row>
    <row r="363" s="113" customFormat="1" ht="15" customHeight="1" spans="1:5">
      <c r="A363" s="225" t="s">
        <v>272</v>
      </c>
      <c r="B363" s="226"/>
      <c r="C363" s="226"/>
      <c r="D363" s="222"/>
      <c r="E363" s="224"/>
    </row>
    <row r="364" s="113" customFormat="1" ht="15" customHeight="1" spans="1:5">
      <c r="A364" s="225" t="s">
        <v>273</v>
      </c>
      <c r="B364" s="226">
        <v>0</v>
      </c>
      <c r="C364" s="226"/>
      <c r="D364" s="222"/>
      <c r="E364" s="224"/>
    </row>
    <row r="365" s="113" customFormat="1" ht="15" customHeight="1" spans="1:5">
      <c r="A365" s="225" t="s">
        <v>274</v>
      </c>
      <c r="B365" s="226">
        <v>0</v>
      </c>
      <c r="C365" s="226"/>
      <c r="D365" s="222"/>
      <c r="E365" s="224"/>
    </row>
    <row r="366" s="113" customFormat="1" ht="15" customHeight="1" spans="1:5">
      <c r="A366" s="220" t="s">
        <v>275</v>
      </c>
      <c r="B366" s="221">
        <f>SUM(B367:B372)</f>
        <v>0</v>
      </c>
      <c r="C366" s="221">
        <f>SUM(C367:C372)</f>
        <v>0</v>
      </c>
      <c r="D366" s="222"/>
      <c r="E366" s="224"/>
    </row>
    <row r="367" s="113" customFormat="1" ht="15" customHeight="1" spans="1:5">
      <c r="A367" s="225" t="s">
        <v>276</v>
      </c>
      <c r="B367" s="226">
        <v>0</v>
      </c>
      <c r="C367" s="226"/>
      <c r="D367" s="222"/>
      <c r="E367" s="224"/>
    </row>
    <row r="368" s="113" customFormat="1" ht="15" customHeight="1" spans="1:5">
      <c r="A368" s="225" t="s">
        <v>277</v>
      </c>
      <c r="B368" s="226">
        <v>0</v>
      </c>
      <c r="C368" s="226"/>
      <c r="D368" s="222"/>
      <c r="E368" s="224"/>
    </row>
    <row r="369" s="113" customFormat="1" ht="15" customHeight="1" spans="1:5">
      <c r="A369" s="225" t="s">
        <v>278</v>
      </c>
      <c r="B369" s="226">
        <v>0</v>
      </c>
      <c r="C369" s="226"/>
      <c r="D369" s="222"/>
      <c r="E369" s="224"/>
    </row>
    <row r="370" s="113" customFormat="1" ht="15" customHeight="1" spans="1:5">
      <c r="A370" s="225" t="s">
        <v>279</v>
      </c>
      <c r="B370" s="226">
        <v>0</v>
      </c>
      <c r="C370" s="226"/>
      <c r="D370" s="222"/>
      <c r="E370" s="224"/>
    </row>
    <row r="371" s="113" customFormat="1" ht="15" customHeight="1" spans="1:5">
      <c r="A371" s="225" t="s">
        <v>280</v>
      </c>
      <c r="B371" s="226">
        <v>0</v>
      </c>
      <c r="C371" s="226"/>
      <c r="D371" s="222"/>
      <c r="E371" s="224"/>
    </row>
    <row r="372" s="113" customFormat="1" ht="15" customHeight="1" spans="1:5">
      <c r="A372" s="225" t="s">
        <v>281</v>
      </c>
      <c r="B372" s="226">
        <v>0</v>
      </c>
      <c r="C372" s="226"/>
      <c r="D372" s="222"/>
      <c r="E372" s="224"/>
    </row>
    <row r="373" s="113" customFormat="1" ht="15" customHeight="1" spans="1:5">
      <c r="A373" s="220" t="s">
        <v>282</v>
      </c>
      <c r="B373" s="221">
        <f>SUM(B374)</f>
        <v>5745</v>
      </c>
      <c r="C373" s="221">
        <f>SUM(C374)</f>
        <v>0</v>
      </c>
      <c r="D373" s="222">
        <f>(C373-B373)/B373</f>
        <v>-1</v>
      </c>
      <c r="E373" s="224"/>
    </row>
    <row r="374" s="113" customFormat="1" ht="15" customHeight="1" spans="1:5">
      <c r="A374" s="225" t="s">
        <v>283</v>
      </c>
      <c r="B374" s="226">
        <v>5745</v>
      </c>
      <c r="C374" s="226"/>
      <c r="D374" s="222">
        <f>(C374-B374)/B374</f>
        <v>-1</v>
      </c>
      <c r="E374" s="224"/>
    </row>
    <row r="375" s="113" customFormat="1" ht="15" customHeight="1" spans="1:5">
      <c r="A375" s="220" t="s">
        <v>284</v>
      </c>
      <c r="B375" s="221">
        <f>B376+B381+B390+B396+B402+B407+B412+B419+B423+B426</f>
        <v>520</v>
      </c>
      <c r="C375" s="221">
        <f>C376+C381+C390+C396+C402+C407+C412+C419+C423+C426</f>
        <v>1032</v>
      </c>
      <c r="D375" s="222">
        <f>(C375-B375)/B375</f>
        <v>0.984615384615385</v>
      </c>
      <c r="E375" s="224"/>
    </row>
    <row r="376" s="113" customFormat="1" ht="15" customHeight="1" spans="1:5">
      <c r="A376" s="220" t="s">
        <v>285</v>
      </c>
      <c r="B376" s="221">
        <f>SUM(B377:B380)</f>
        <v>0</v>
      </c>
      <c r="C376" s="221">
        <f>SUM(C377:C380)</f>
        <v>0</v>
      </c>
      <c r="D376" s="222"/>
      <c r="E376" s="224"/>
    </row>
    <row r="377" s="113" customFormat="1" ht="15" customHeight="1" spans="1:5">
      <c r="A377" s="225" t="s">
        <v>43</v>
      </c>
      <c r="B377" s="226">
        <v>0</v>
      </c>
      <c r="C377" s="226"/>
      <c r="D377" s="222"/>
      <c r="E377" s="224"/>
    </row>
    <row r="378" s="113" customFormat="1" ht="15" customHeight="1" spans="1:5">
      <c r="A378" s="225" t="s">
        <v>44</v>
      </c>
      <c r="B378" s="226">
        <v>0</v>
      </c>
      <c r="C378" s="226"/>
      <c r="D378" s="222"/>
      <c r="E378" s="224"/>
    </row>
    <row r="379" s="113" customFormat="1" ht="15" customHeight="1" spans="1:5">
      <c r="A379" s="225" t="s">
        <v>45</v>
      </c>
      <c r="B379" s="226"/>
      <c r="C379" s="226"/>
      <c r="D379" s="222"/>
      <c r="E379" s="224"/>
    </row>
    <row r="380" s="113" customFormat="1" ht="15" customHeight="1" spans="1:5">
      <c r="A380" s="225" t="s">
        <v>286</v>
      </c>
      <c r="B380" s="226">
        <v>0</v>
      </c>
      <c r="C380" s="226"/>
      <c r="D380" s="222"/>
      <c r="E380" s="224"/>
    </row>
    <row r="381" s="113" customFormat="1" ht="15" customHeight="1" spans="1:5">
      <c r="A381" s="220" t="s">
        <v>287</v>
      </c>
      <c r="B381" s="221">
        <f>SUM(B382:B389)</f>
        <v>0</v>
      </c>
      <c r="C381" s="221">
        <f>SUM(C382:C389)</f>
        <v>0</v>
      </c>
      <c r="D381" s="222"/>
      <c r="E381" s="224"/>
    </row>
    <row r="382" s="113" customFormat="1" ht="15" customHeight="1" spans="1:5">
      <c r="A382" s="225" t="s">
        <v>288</v>
      </c>
      <c r="B382" s="226">
        <v>0</v>
      </c>
      <c r="C382" s="226"/>
      <c r="D382" s="222"/>
      <c r="E382" s="224"/>
    </row>
    <row r="383" s="113" customFormat="1" ht="15" customHeight="1" spans="1:5">
      <c r="A383" s="225" t="s">
        <v>289</v>
      </c>
      <c r="B383" s="226">
        <v>0</v>
      </c>
      <c r="C383" s="226"/>
      <c r="D383" s="222"/>
      <c r="E383" s="224"/>
    </row>
    <row r="384" s="113" customFormat="1" ht="15" customHeight="1" spans="1:5">
      <c r="A384" s="225" t="s">
        <v>290</v>
      </c>
      <c r="B384" s="226">
        <v>0</v>
      </c>
      <c r="C384" s="226"/>
      <c r="D384" s="222"/>
      <c r="E384" s="224"/>
    </row>
    <row r="385" s="113" customFormat="1" ht="15" customHeight="1" spans="1:5">
      <c r="A385" s="225" t="s">
        <v>291</v>
      </c>
      <c r="B385" s="226">
        <v>0</v>
      </c>
      <c r="C385" s="226"/>
      <c r="D385" s="222"/>
      <c r="E385" s="224"/>
    </row>
    <row r="386" s="113" customFormat="1" ht="15" customHeight="1" spans="1:5">
      <c r="A386" s="225" t="s">
        <v>292</v>
      </c>
      <c r="B386" s="226">
        <v>0</v>
      </c>
      <c r="C386" s="226"/>
      <c r="D386" s="222"/>
      <c r="E386" s="224"/>
    </row>
    <row r="387" s="113" customFormat="1" ht="15" customHeight="1" spans="1:5">
      <c r="A387" s="225" t="s">
        <v>293</v>
      </c>
      <c r="B387" s="226">
        <v>0</v>
      </c>
      <c r="C387" s="226"/>
      <c r="D387" s="222"/>
      <c r="E387" s="224"/>
    </row>
    <row r="388" s="113" customFormat="1" ht="15" customHeight="1" spans="1:5">
      <c r="A388" s="225" t="s">
        <v>294</v>
      </c>
      <c r="B388" s="226">
        <v>0</v>
      </c>
      <c r="C388" s="226"/>
      <c r="D388" s="222"/>
      <c r="E388" s="224"/>
    </row>
    <row r="389" s="113" customFormat="1" ht="15" customHeight="1" spans="1:5">
      <c r="A389" s="225" t="s">
        <v>295</v>
      </c>
      <c r="B389" s="226">
        <v>0</v>
      </c>
      <c r="C389" s="226"/>
      <c r="D389" s="222"/>
      <c r="E389" s="224"/>
    </row>
    <row r="390" s="113" customFormat="1" ht="15" customHeight="1" spans="1:5">
      <c r="A390" s="220" t="s">
        <v>296</v>
      </c>
      <c r="B390" s="221">
        <f>SUM(B391:B395)</f>
        <v>0</v>
      </c>
      <c r="C390" s="221">
        <f>SUM(C391:C395)</f>
        <v>0</v>
      </c>
      <c r="D390" s="222"/>
      <c r="E390" s="224"/>
    </row>
    <row r="391" s="113" customFormat="1" ht="15" customHeight="1" spans="1:5">
      <c r="A391" s="225" t="s">
        <v>288</v>
      </c>
      <c r="B391" s="226">
        <v>0</v>
      </c>
      <c r="C391" s="226"/>
      <c r="D391" s="222"/>
      <c r="E391" s="224"/>
    </row>
    <row r="392" s="113" customFormat="1" ht="15" customHeight="1" spans="1:5">
      <c r="A392" s="225" t="s">
        <v>297</v>
      </c>
      <c r="B392" s="226">
        <v>0</v>
      </c>
      <c r="C392" s="226"/>
      <c r="D392" s="222"/>
      <c r="E392" s="224"/>
    </row>
    <row r="393" s="113" customFormat="1" ht="15" customHeight="1" spans="1:5">
      <c r="A393" s="225" t="s">
        <v>298</v>
      </c>
      <c r="B393" s="226">
        <v>0</v>
      </c>
      <c r="C393" s="226"/>
      <c r="D393" s="222"/>
      <c r="E393" s="224"/>
    </row>
    <row r="394" s="113" customFormat="1" ht="15" customHeight="1" spans="1:5">
      <c r="A394" s="225" t="s">
        <v>299</v>
      </c>
      <c r="B394" s="226">
        <v>0</v>
      </c>
      <c r="C394" s="226"/>
      <c r="D394" s="222"/>
      <c r="E394" s="224"/>
    </row>
    <row r="395" s="113" customFormat="1" ht="15" customHeight="1" spans="1:5">
      <c r="A395" s="225" t="s">
        <v>300</v>
      </c>
      <c r="B395" s="226">
        <v>0</v>
      </c>
      <c r="C395" s="226"/>
      <c r="D395" s="222"/>
      <c r="E395" s="224"/>
    </row>
    <row r="396" s="113" customFormat="1" ht="15" customHeight="1" spans="1:5">
      <c r="A396" s="220" t="s">
        <v>301</v>
      </c>
      <c r="B396" s="221">
        <f>SUM(B397:B401)</f>
        <v>10</v>
      </c>
      <c r="C396" s="221">
        <f>SUM(C397:C401)</f>
        <v>10</v>
      </c>
      <c r="D396" s="222">
        <f>(C396-B396)/B396</f>
        <v>0</v>
      </c>
      <c r="E396" s="224"/>
    </row>
    <row r="397" s="113" customFormat="1" ht="15" customHeight="1" spans="1:5">
      <c r="A397" s="225" t="s">
        <v>288</v>
      </c>
      <c r="B397" s="226">
        <v>0</v>
      </c>
      <c r="C397" s="226"/>
      <c r="D397" s="222"/>
      <c r="E397" s="224"/>
    </row>
    <row r="398" s="113" customFormat="1" ht="15" customHeight="1" spans="1:5">
      <c r="A398" s="225" t="s">
        <v>302</v>
      </c>
      <c r="B398" s="226">
        <v>0</v>
      </c>
      <c r="C398" s="226"/>
      <c r="D398" s="222"/>
      <c r="E398" s="224"/>
    </row>
    <row r="399" s="113" customFormat="1" ht="15" customHeight="1" spans="1:5">
      <c r="A399" s="225" t="s">
        <v>303</v>
      </c>
      <c r="B399" s="226">
        <v>0</v>
      </c>
      <c r="C399" s="226"/>
      <c r="D399" s="222"/>
      <c r="E399" s="224"/>
    </row>
    <row r="400" s="113" customFormat="1" ht="15" customHeight="1" spans="1:5">
      <c r="A400" s="225" t="s">
        <v>304</v>
      </c>
      <c r="B400" s="226">
        <v>10</v>
      </c>
      <c r="C400" s="226">
        <v>10</v>
      </c>
      <c r="D400" s="222">
        <f>(C400-B400)/B400</f>
        <v>0</v>
      </c>
      <c r="E400" s="224"/>
    </row>
    <row r="401" s="113" customFormat="1" ht="15" customHeight="1" spans="1:5">
      <c r="A401" s="225" t="s">
        <v>305</v>
      </c>
      <c r="B401" s="226">
        <v>0</v>
      </c>
      <c r="C401" s="226"/>
      <c r="D401" s="222"/>
      <c r="E401" s="224"/>
    </row>
    <row r="402" s="113" customFormat="1" ht="15" customHeight="1" spans="1:5">
      <c r="A402" s="220" t="s">
        <v>306</v>
      </c>
      <c r="B402" s="221">
        <f>SUM(B403:B406)</f>
        <v>13</v>
      </c>
      <c r="C402" s="221">
        <f>SUM(C403:C406)</f>
        <v>9</v>
      </c>
      <c r="D402" s="222">
        <f>(C402-B402)/B402</f>
        <v>-0.307692307692308</v>
      </c>
      <c r="E402" s="224"/>
    </row>
    <row r="403" s="113" customFormat="1" ht="15" customHeight="1" spans="1:5">
      <c r="A403" s="225" t="s">
        <v>288</v>
      </c>
      <c r="B403" s="226">
        <v>0</v>
      </c>
      <c r="C403" s="226"/>
      <c r="D403" s="222"/>
      <c r="E403" s="224"/>
    </row>
    <row r="404" s="113" customFormat="1" ht="15" customHeight="1" spans="1:5">
      <c r="A404" s="225" t="s">
        <v>307</v>
      </c>
      <c r="B404" s="226">
        <v>0</v>
      </c>
      <c r="C404" s="226"/>
      <c r="D404" s="222"/>
      <c r="E404" s="224"/>
    </row>
    <row r="405" s="113" customFormat="1" ht="15" customHeight="1" spans="1:5">
      <c r="A405" s="225" t="s">
        <v>308</v>
      </c>
      <c r="B405" s="226">
        <v>0</v>
      </c>
      <c r="C405" s="226"/>
      <c r="D405" s="222"/>
      <c r="E405" s="224"/>
    </row>
    <row r="406" s="113" customFormat="1" ht="15" customHeight="1" spans="1:5">
      <c r="A406" s="225" t="s">
        <v>309</v>
      </c>
      <c r="B406" s="226">
        <v>13</v>
      </c>
      <c r="C406" s="226">
        <v>9</v>
      </c>
      <c r="D406" s="222">
        <f>(C406-B406)/B406</f>
        <v>-0.307692307692308</v>
      </c>
      <c r="E406" s="224"/>
    </row>
    <row r="407" s="113" customFormat="1" ht="15" customHeight="1" spans="1:5">
      <c r="A407" s="220" t="s">
        <v>310</v>
      </c>
      <c r="B407" s="221">
        <f>SUM(B408:B411)</f>
        <v>0</v>
      </c>
      <c r="C407" s="221">
        <f>SUM(C408:C411)</f>
        <v>0</v>
      </c>
      <c r="D407" s="222"/>
      <c r="E407" s="224"/>
    </row>
    <row r="408" s="113" customFormat="1" ht="15" customHeight="1" spans="1:5">
      <c r="A408" s="225" t="s">
        <v>311</v>
      </c>
      <c r="B408" s="226">
        <v>0</v>
      </c>
      <c r="C408" s="226"/>
      <c r="D408" s="222"/>
      <c r="E408" s="224"/>
    </row>
    <row r="409" s="113" customFormat="1" ht="15" customHeight="1" spans="1:5">
      <c r="A409" s="225" t="s">
        <v>312</v>
      </c>
      <c r="B409" s="226">
        <v>0</v>
      </c>
      <c r="C409" s="226"/>
      <c r="D409" s="222"/>
      <c r="E409" s="224"/>
    </row>
    <row r="410" s="113" customFormat="1" ht="15" customHeight="1" spans="1:5">
      <c r="A410" s="225" t="s">
        <v>313</v>
      </c>
      <c r="B410" s="226">
        <v>0</v>
      </c>
      <c r="C410" s="226"/>
      <c r="D410" s="222"/>
      <c r="E410" s="224"/>
    </row>
    <row r="411" s="113" customFormat="1" ht="15" customHeight="1" spans="1:5">
      <c r="A411" s="225" t="s">
        <v>314</v>
      </c>
      <c r="B411" s="226">
        <v>0</v>
      </c>
      <c r="C411" s="226"/>
      <c r="D411" s="222"/>
      <c r="E411" s="224"/>
    </row>
    <row r="412" s="113" customFormat="1" ht="15" customHeight="1" spans="1:5">
      <c r="A412" s="220" t="s">
        <v>315</v>
      </c>
      <c r="B412" s="221">
        <f>SUM(B413:B418)</f>
        <v>148</v>
      </c>
      <c r="C412" s="221">
        <f>SUM(C413:C418)</f>
        <v>157</v>
      </c>
      <c r="D412" s="222">
        <f>(C412-B412)/B412</f>
        <v>0.0608108108108108</v>
      </c>
      <c r="E412" s="224"/>
    </row>
    <row r="413" s="113" customFormat="1" ht="15" customHeight="1" spans="1:5">
      <c r="A413" s="225" t="s">
        <v>288</v>
      </c>
      <c r="B413" s="226">
        <v>78</v>
      </c>
      <c r="C413" s="226">
        <v>73</v>
      </c>
      <c r="D413" s="222">
        <f>(C413-B413)/B413</f>
        <v>-0.0641025641025641</v>
      </c>
      <c r="E413" s="224"/>
    </row>
    <row r="414" s="113" customFormat="1" ht="15" customHeight="1" spans="1:5">
      <c r="A414" s="225" t="s">
        <v>316</v>
      </c>
      <c r="B414" s="226">
        <v>18</v>
      </c>
      <c r="C414" s="226">
        <v>18</v>
      </c>
      <c r="D414" s="222">
        <f>(C414-B414)/B414</f>
        <v>0</v>
      </c>
      <c r="E414" s="224"/>
    </row>
    <row r="415" s="113" customFormat="1" ht="15" customHeight="1" spans="1:5">
      <c r="A415" s="225" t="s">
        <v>317</v>
      </c>
      <c r="B415" s="226">
        <v>2</v>
      </c>
      <c r="C415" s="226">
        <v>2</v>
      </c>
      <c r="D415" s="222">
        <f>(C415-B415)/B415</f>
        <v>0</v>
      </c>
      <c r="E415" s="224"/>
    </row>
    <row r="416" s="113" customFormat="1" ht="15" customHeight="1" spans="1:5">
      <c r="A416" s="225" t="s">
        <v>318</v>
      </c>
      <c r="B416" s="226"/>
      <c r="C416" s="226"/>
      <c r="D416" s="222"/>
      <c r="E416" s="224"/>
    </row>
    <row r="417" s="113" customFormat="1" ht="15" customHeight="1" spans="1:5">
      <c r="A417" s="225" t="s">
        <v>319</v>
      </c>
      <c r="B417" s="226"/>
      <c r="C417" s="226"/>
      <c r="D417" s="222"/>
      <c r="E417" s="224"/>
    </row>
    <row r="418" s="113" customFormat="1" ht="15" customHeight="1" spans="1:5">
      <c r="A418" s="225" t="s">
        <v>320</v>
      </c>
      <c r="B418" s="226">
        <v>50</v>
      </c>
      <c r="C418" s="226">
        <v>64</v>
      </c>
      <c r="D418" s="222">
        <f>(C418-B418)/B418</f>
        <v>0.28</v>
      </c>
      <c r="E418" s="224"/>
    </row>
    <row r="419" s="113" customFormat="1" ht="15" customHeight="1" spans="1:5">
      <c r="A419" s="220" t="s">
        <v>321</v>
      </c>
      <c r="B419" s="221"/>
      <c r="C419" s="221"/>
      <c r="D419" s="222"/>
      <c r="E419" s="224"/>
    </row>
    <row r="420" s="113" customFormat="1" ht="15" customHeight="1" spans="1:5">
      <c r="A420" s="225" t="s">
        <v>322</v>
      </c>
      <c r="B420" s="226">
        <v>0</v>
      </c>
      <c r="C420" s="226"/>
      <c r="D420" s="222"/>
      <c r="E420" s="224"/>
    </row>
    <row r="421" s="113" customFormat="1" ht="15" customHeight="1" spans="1:5">
      <c r="A421" s="225" t="s">
        <v>323</v>
      </c>
      <c r="B421" s="226">
        <v>0</v>
      </c>
      <c r="C421" s="226"/>
      <c r="D421" s="222"/>
      <c r="E421" s="224"/>
    </row>
    <row r="422" s="113" customFormat="1" ht="15" customHeight="1" spans="1:5">
      <c r="A422" s="225" t="s">
        <v>324</v>
      </c>
      <c r="B422" s="226">
        <v>0</v>
      </c>
      <c r="C422" s="226"/>
      <c r="D422" s="222"/>
      <c r="E422" s="224"/>
    </row>
    <row r="423" s="113" customFormat="1" ht="15" customHeight="1" spans="1:5">
      <c r="A423" s="220" t="s">
        <v>325</v>
      </c>
      <c r="B423" s="221">
        <f>SUM(B424:B425)</f>
        <v>0</v>
      </c>
      <c r="C423" s="221">
        <f>SUM(C424:C425)</f>
        <v>0</v>
      </c>
      <c r="D423" s="222"/>
      <c r="E423" s="224"/>
    </row>
    <row r="424" s="113" customFormat="1" ht="15" customHeight="1" spans="1:5">
      <c r="A424" s="225" t="s">
        <v>326</v>
      </c>
      <c r="B424" s="226">
        <v>0</v>
      </c>
      <c r="C424" s="226"/>
      <c r="D424" s="222"/>
      <c r="E424" s="224"/>
    </row>
    <row r="425" s="113" customFormat="1" ht="15" customHeight="1" spans="1:5">
      <c r="A425" s="225" t="s">
        <v>327</v>
      </c>
      <c r="B425" s="226">
        <v>0</v>
      </c>
      <c r="C425" s="226"/>
      <c r="D425" s="222"/>
      <c r="E425" s="224"/>
    </row>
    <row r="426" s="113" customFormat="1" ht="15" customHeight="1" spans="1:5">
      <c r="A426" s="220" t="s">
        <v>328</v>
      </c>
      <c r="B426" s="221">
        <f>SUM(B427:B430)</f>
        <v>349</v>
      </c>
      <c r="C426" s="221">
        <f>SUM(C427:C430)</f>
        <v>856</v>
      </c>
      <c r="D426" s="222">
        <f>(C426-B426)/B426</f>
        <v>1.45272206303725</v>
      </c>
      <c r="E426" s="224"/>
    </row>
    <row r="427" s="113" customFormat="1" ht="15" customHeight="1" spans="1:5">
      <c r="A427" s="225" t="s">
        <v>329</v>
      </c>
      <c r="B427" s="226">
        <v>0</v>
      </c>
      <c r="C427" s="226"/>
      <c r="D427" s="222"/>
      <c r="E427" s="224"/>
    </row>
    <row r="428" s="113" customFormat="1" ht="15" customHeight="1" spans="1:5">
      <c r="A428" s="225" t="s">
        <v>330</v>
      </c>
      <c r="B428" s="226">
        <v>0</v>
      </c>
      <c r="C428" s="226"/>
      <c r="D428" s="222"/>
      <c r="E428" s="224"/>
    </row>
    <row r="429" s="113" customFormat="1" ht="15" customHeight="1" spans="1:5">
      <c r="A429" s="225" t="s">
        <v>331</v>
      </c>
      <c r="B429" s="226">
        <v>0</v>
      </c>
      <c r="C429" s="226"/>
      <c r="D429" s="222"/>
      <c r="E429" s="224"/>
    </row>
    <row r="430" s="113" customFormat="1" ht="15" customHeight="1" spans="1:5">
      <c r="A430" s="225" t="s">
        <v>332</v>
      </c>
      <c r="B430" s="226">
        <v>349</v>
      </c>
      <c r="C430" s="226">
        <v>856</v>
      </c>
      <c r="D430" s="222">
        <f t="shared" ref="D430:D437" si="7">(C430-B430)/B430</f>
        <v>1.45272206303725</v>
      </c>
      <c r="E430" s="224"/>
    </row>
    <row r="431" s="113" customFormat="1" ht="15" customHeight="1" spans="1:5">
      <c r="A431" s="220" t="s">
        <v>333</v>
      </c>
      <c r="B431" s="221">
        <f>B432+B448+B456+B467+B476+B483</f>
        <v>4406</v>
      </c>
      <c r="C431" s="221">
        <f>C432+C448+C456+C467+C476+C483</f>
        <v>5220</v>
      </c>
      <c r="D431" s="222">
        <f t="shared" si="7"/>
        <v>0.184748070812528</v>
      </c>
      <c r="E431" s="224"/>
    </row>
    <row r="432" s="113" customFormat="1" ht="15" customHeight="1" spans="1:5">
      <c r="A432" s="220" t="s">
        <v>334</v>
      </c>
      <c r="B432" s="221">
        <f>SUM(B433:B447)</f>
        <v>3001</v>
      </c>
      <c r="C432" s="221">
        <f>SUM(C433:C447)</f>
        <v>4203</v>
      </c>
      <c r="D432" s="222">
        <f t="shared" si="7"/>
        <v>0.400533155614795</v>
      </c>
      <c r="E432" s="224"/>
    </row>
    <row r="433" s="113" customFormat="1" ht="15" customHeight="1" spans="1:5">
      <c r="A433" s="225" t="s">
        <v>43</v>
      </c>
      <c r="B433" s="226">
        <v>555</v>
      </c>
      <c r="C433" s="226">
        <v>513</v>
      </c>
      <c r="D433" s="222">
        <f t="shared" si="7"/>
        <v>-0.0756756756756757</v>
      </c>
      <c r="E433" s="224"/>
    </row>
    <row r="434" s="113" customFormat="1" ht="15" customHeight="1" spans="1:5">
      <c r="A434" s="225" t="s">
        <v>44</v>
      </c>
      <c r="B434" s="226">
        <v>90</v>
      </c>
      <c r="C434" s="226">
        <v>2107</v>
      </c>
      <c r="D434" s="222">
        <f t="shared" si="7"/>
        <v>22.4111111111111</v>
      </c>
      <c r="E434" s="224"/>
    </row>
    <row r="435" s="113" customFormat="1" ht="15" customHeight="1" spans="1:5">
      <c r="A435" s="225" t="s">
        <v>45</v>
      </c>
      <c r="B435" s="226">
        <v>382</v>
      </c>
      <c r="C435" s="226">
        <v>377</v>
      </c>
      <c r="D435" s="222">
        <f t="shared" si="7"/>
        <v>-0.0130890052356021</v>
      </c>
      <c r="E435" s="224"/>
    </row>
    <row r="436" s="113" customFormat="1" ht="15" customHeight="1" spans="1:5">
      <c r="A436" s="225" t="s">
        <v>335</v>
      </c>
      <c r="B436" s="226">
        <v>4</v>
      </c>
      <c r="C436" s="226"/>
      <c r="D436" s="222">
        <f t="shared" si="7"/>
        <v>-1</v>
      </c>
      <c r="E436" s="224"/>
    </row>
    <row r="437" s="113" customFormat="1" ht="15" customHeight="1" spans="1:5">
      <c r="A437" s="225" t="s">
        <v>336</v>
      </c>
      <c r="B437" s="226">
        <v>200</v>
      </c>
      <c r="C437" s="226">
        <v>400</v>
      </c>
      <c r="D437" s="222">
        <f t="shared" si="7"/>
        <v>1</v>
      </c>
      <c r="E437" s="224"/>
    </row>
    <row r="438" s="113" customFormat="1" ht="15" customHeight="1" spans="1:5">
      <c r="A438" s="225" t="s">
        <v>337</v>
      </c>
      <c r="B438" s="226"/>
      <c r="C438" s="226"/>
      <c r="D438" s="222"/>
      <c r="E438" s="224"/>
    </row>
    <row r="439" s="113" customFormat="1" ht="15" customHeight="1" spans="1:5">
      <c r="A439" s="225" t="s">
        <v>338</v>
      </c>
      <c r="B439" s="226">
        <v>0</v>
      </c>
      <c r="C439" s="226"/>
      <c r="D439" s="222"/>
      <c r="E439" s="224"/>
    </row>
    <row r="440" s="113" customFormat="1" ht="15" customHeight="1" spans="1:5">
      <c r="A440" s="225" t="s">
        <v>339</v>
      </c>
      <c r="B440" s="226">
        <v>40</v>
      </c>
      <c r="C440" s="226">
        <v>48</v>
      </c>
      <c r="D440" s="222">
        <f>(C440-B440)/B440</f>
        <v>0.2</v>
      </c>
      <c r="E440" s="224"/>
    </row>
    <row r="441" s="113" customFormat="1" ht="15" customHeight="1" spans="1:5">
      <c r="A441" s="225" t="s">
        <v>340</v>
      </c>
      <c r="B441" s="226">
        <v>23</v>
      </c>
      <c r="C441" s="226">
        <v>23</v>
      </c>
      <c r="D441" s="222">
        <f>(C441-B441)/B441</f>
        <v>0</v>
      </c>
      <c r="E441" s="224"/>
    </row>
    <row r="442" s="113" customFormat="1" ht="15" customHeight="1" spans="1:5">
      <c r="A442" s="225" t="s">
        <v>341</v>
      </c>
      <c r="B442" s="226">
        <v>0</v>
      </c>
      <c r="C442" s="226"/>
      <c r="D442" s="222"/>
      <c r="E442" s="224"/>
    </row>
    <row r="443" s="113" customFormat="1" ht="15" customHeight="1" spans="1:5">
      <c r="A443" s="225" t="s">
        <v>342</v>
      </c>
      <c r="B443" s="226">
        <v>10</v>
      </c>
      <c r="C443" s="226"/>
      <c r="D443" s="222">
        <f>(C443-B443)/B443</f>
        <v>-1</v>
      </c>
      <c r="E443" s="224"/>
    </row>
    <row r="444" s="113" customFormat="1" ht="15" customHeight="1" spans="1:5">
      <c r="A444" s="225" t="s">
        <v>343</v>
      </c>
      <c r="B444" s="226">
        <v>186</v>
      </c>
      <c r="C444" s="226"/>
      <c r="D444" s="222">
        <f>(C444-B444)/B444</f>
        <v>-1</v>
      </c>
      <c r="E444" s="224"/>
    </row>
    <row r="445" s="113" customFormat="1" ht="15" customHeight="1" spans="1:5">
      <c r="A445" s="225" t="s">
        <v>344</v>
      </c>
      <c r="B445" s="226">
        <v>118</v>
      </c>
      <c r="C445" s="226">
        <v>108</v>
      </c>
      <c r="D445" s="222">
        <f>(C445-B445)/B445</f>
        <v>-0.0847457627118644</v>
      </c>
      <c r="E445" s="224"/>
    </row>
    <row r="446" s="113" customFormat="1" ht="15" customHeight="1" spans="1:5">
      <c r="A446" s="225" t="s">
        <v>345</v>
      </c>
      <c r="B446" s="226"/>
      <c r="C446" s="226">
        <v>204</v>
      </c>
      <c r="D446" s="222"/>
      <c r="E446" s="224"/>
    </row>
    <row r="447" s="113" customFormat="1" ht="15" customHeight="1" spans="1:5">
      <c r="A447" s="225" t="s">
        <v>346</v>
      </c>
      <c r="B447" s="226">
        <v>1393</v>
      </c>
      <c r="C447" s="226">
        <v>423</v>
      </c>
      <c r="D447" s="222">
        <f>(C447-B447)/B447</f>
        <v>-0.696338837042355</v>
      </c>
      <c r="E447" s="224"/>
    </row>
    <row r="448" s="113" customFormat="1" ht="15" customHeight="1" spans="1:5">
      <c r="A448" s="220" t="s">
        <v>347</v>
      </c>
      <c r="B448" s="221">
        <f>SUM(B449:B455)</f>
        <v>286</v>
      </c>
      <c r="C448" s="221">
        <f>SUM(C449:C455)</f>
        <v>261</v>
      </c>
      <c r="D448" s="222">
        <f>(C448-B448)/B448</f>
        <v>-0.0874125874125874</v>
      </c>
      <c r="E448" s="224"/>
    </row>
    <row r="449" s="113" customFormat="1" ht="15" customHeight="1" spans="1:5">
      <c r="A449" s="225" t="s">
        <v>43</v>
      </c>
      <c r="B449" s="226">
        <v>0</v>
      </c>
      <c r="C449" s="226"/>
      <c r="D449" s="222"/>
      <c r="E449" s="224"/>
    </row>
    <row r="450" s="113" customFormat="1" ht="15" customHeight="1" spans="1:5">
      <c r="A450" s="225" t="s">
        <v>44</v>
      </c>
      <c r="B450" s="226">
        <v>0</v>
      </c>
      <c r="C450" s="226"/>
      <c r="D450" s="222"/>
      <c r="E450" s="224"/>
    </row>
    <row r="451" s="113" customFormat="1" ht="15" customHeight="1" spans="1:5">
      <c r="A451" s="225" t="s">
        <v>45</v>
      </c>
      <c r="B451" s="226"/>
      <c r="C451" s="226"/>
      <c r="D451" s="222"/>
      <c r="E451" s="224"/>
    </row>
    <row r="452" s="113" customFormat="1" ht="15" customHeight="1" spans="1:5">
      <c r="A452" s="225" t="s">
        <v>348</v>
      </c>
      <c r="B452" s="226">
        <v>45</v>
      </c>
      <c r="C452" s="226">
        <v>45</v>
      </c>
      <c r="D452" s="222">
        <f>(C452-B452)/B452</f>
        <v>0</v>
      </c>
      <c r="E452" s="224"/>
    </row>
    <row r="453" s="113" customFormat="1" ht="15" customHeight="1" spans="1:5">
      <c r="A453" s="225" t="s">
        <v>349</v>
      </c>
      <c r="B453" s="226">
        <v>0</v>
      </c>
      <c r="C453" s="226">
        <v>178</v>
      </c>
      <c r="D453" s="222"/>
      <c r="E453" s="224"/>
    </row>
    <row r="454" s="113" customFormat="1" ht="15" customHeight="1" spans="1:5">
      <c r="A454" s="225" t="s">
        <v>350</v>
      </c>
      <c r="B454" s="226">
        <v>0</v>
      </c>
      <c r="C454" s="226"/>
      <c r="D454" s="222"/>
      <c r="E454" s="224"/>
    </row>
    <row r="455" s="113" customFormat="1" ht="15" customHeight="1" spans="1:5">
      <c r="A455" s="225" t="s">
        <v>351</v>
      </c>
      <c r="B455" s="226">
        <v>241</v>
      </c>
      <c r="C455" s="226">
        <v>38</v>
      </c>
      <c r="D455" s="222">
        <f>(C455-B455)/B455</f>
        <v>-0.842323651452282</v>
      </c>
      <c r="E455" s="224"/>
    </row>
    <row r="456" s="113" customFormat="1" ht="15" customHeight="1" spans="1:5">
      <c r="A456" s="220" t="s">
        <v>352</v>
      </c>
      <c r="B456" s="221">
        <f>SUM(B457:B466)</f>
        <v>472</v>
      </c>
      <c r="C456" s="221">
        <f>SUM(C457:C466)</f>
        <v>493</v>
      </c>
      <c r="D456" s="222">
        <f>(C456-B456)/B456</f>
        <v>0.0444915254237288</v>
      </c>
      <c r="E456" s="224"/>
    </row>
    <row r="457" s="113" customFormat="1" ht="15" customHeight="1" spans="1:5">
      <c r="A457" s="225" t="s">
        <v>43</v>
      </c>
      <c r="B457" s="226">
        <v>0</v>
      </c>
      <c r="C457" s="226"/>
      <c r="D457" s="222"/>
      <c r="E457" s="224"/>
    </row>
    <row r="458" s="113" customFormat="1" ht="15" customHeight="1" spans="1:5">
      <c r="A458" s="225" t="s">
        <v>44</v>
      </c>
      <c r="B458" s="226"/>
      <c r="C458" s="226"/>
      <c r="D458" s="222"/>
      <c r="E458" s="224"/>
    </row>
    <row r="459" s="113" customFormat="1" ht="15" customHeight="1" spans="1:5">
      <c r="A459" s="225" t="s">
        <v>45</v>
      </c>
      <c r="B459" s="226">
        <v>116</v>
      </c>
      <c r="C459" s="226">
        <v>121</v>
      </c>
      <c r="D459" s="222">
        <f>(C459-B459)/B459</f>
        <v>0.0431034482758621</v>
      </c>
      <c r="E459" s="224"/>
    </row>
    <row r="460" s="113" customFormat="1" ht="15" customHeight="1" spans="1:5">
      <c r="A460" s="225" t="s">
        <v>353</v>
      </c>
      <c r="B460" s="226"/>
      <c r="C460" s="226"/>
      <c r="D460" s="222"/>
      <c r="E460" s="224"/>
    </row>
    <row r="461" s="113" customFormat="1" ht="15" customHeight="1" spans="1:5">
      <c r="A461" s="225" t="s">
        <v>354</v>
      </c>
      <c r="B461" s="226"/>
      <c r="C461" s="226"/>
      <c r="D461" s="222"/>
      <c r="E461" s="224"/>
    </row>
    <row r="462" s="113" customFormat="1" ht="15" customHeight="1" spans="1:5">
      <c r="A462" s="225" t="s">
        <v>355</v>
      </c>
      <c r="B462" s="226"/>
      <c r="C462" s="226"/>
      <c r="D462" s="222"/>
      <c r="E462" s="224"/>
    </row>
    <row r="463" s="113" customFormat="1" ht="15" customHeight="1" spans="1:5">
      <c r="A463" s="225" t="s">
        <v>356</v>
      </c>
      <c r="B463" s="226">
        <v>44</v>
      </c>
      <c r="C463" s="226">
        <v>144</v>
      </c>
      <c r="D463" s="222">
        <f>(C463-B463)/B463</f>
        <v>2.27272727272727</v>
      </c>
      <c r="E463" s="224"/>
    </row>
    <row r="464" s="113" customFormat="1" ht="15" customHeight="1" spans="1:5">
      <c r="A464" s="225" t="s">
        <v>357</v>
      </c>
      <c r="B464" s="226">
        <v>246</v>
      </c>
      <c r="C464" s="226">
        <v>162</v>
      </c>
      <c r="D464" s="222">
        <f>(C464-B464)/B464</f>
        <v>-0.341463414634146</v>
      </c>
      <c r="E464" s="224"/>
    </row>
    <row r="465" s="113" customFormat="1" ht="15" customHeight="1" spans="1:5">
      <c r="A465" s="225" t="s">
        <v>358</v>
      </c>
      <c r="B465" s="226"/>
      <c r="C465" s="226"/>
      <c r="D465" s="222"/>
      <c r="E465" s="224"/>
    </row>
    <row r="466" s="113" customFormat="1" ht="15" customHeight="1" spans="1:5">
      <c r="A466" s="225" t="s">
        <v>359</v>
      </c>
      <c r="B466" s="226">
        <v>66</v>
      </c>
      <c r="C466" s="226">
        <v>66</v>
      </c>
      <c r="D466" s="222">
        <f>(C466-B466)/B466</f>
        <v>0</v>
      </c>
      <c r="E466" s="224"/>
    </row>
    <row r="467" s="113" customFormat="1" ht="15" customHeight="1" spans="1:5">
      <c r="A467" s="220" t="s">
        <v>360</v>
      </c>
      <c r="B467" s="221">
        <f>SUM(B468:B475)</f>
        <v>0</v>
      </c>
      <c r="C467" s="221">
        <f>SUM(C468:C475)</f>
        <v>0</v>
      </c>
      <c r="D467" s="222"/>
      <c r="E467" s="224"/>
    </row>
    <row r="468" s="113" customFormat="1" ht="15" customHeight="1" spans="1:5">
      <c r="A468" s="225" t="s">
        <v>43</v>
      </c>
      <c r="B468" s="226">
        <v>0</v>
      </c>
      <c r="C468" s="226"/>
      <c r="D468" s="222"/>
      <c r="E468" s="224"/>
    </row>
    <row r="469" s="113" customFormat="1" ht="15" customHeight="1" spans="1:5">
      <c r="A469" s="225" t="s">
        <v>44</v>
      </c>
      <c r="B469" s="226">
        <v>0</v>
      </c>
      <c r="C469" s="226"/>
      <c r="D469" s="222"/>
      <c r="E469" s="224"/>
    </row>
    <row r="470" s="113" customFormat="1" ht="15" customHeight="1" spans="1:5">
      <c r="A470" s="225" t="s">
        <v>45</v>
      </c>
      <c r="B470" s="226">
        <v>0</v>
      </c>
      <c r="C470" s="226"/>
      <c r="D470" s="222"/>
      <c r="E470" s="224"/>
    </row>
    <row r="471" s="113" customFormat="1" ht="15" customHeight="1" spans="1:5">
      <c r="A471" s="225" t="s">
        <v>361</v>
      </c>
      <c r="B471" s="226">
        <v>0</v>
      </c>
      <c r="C471" s="226"/>
      <c r="D471" s="222"/>
      <c r="E471" s="224"/>
    </row>
    <row r="472" s="113" customFormat="1" ht="15" customHeight="1" spans="1:5">
      <c r="A472" s="225" t="s">
        <v>362</v>
      </c>
      <c r="B472" s="226">
        <v>0</v>
      </c>
      <c r="C472" s="226"/>
      <c r="D472" s="222"/>
      <c r="E472" s="224"/>
    </row>
    <row r="473" s="113" customFormat="1" ht="15" customHeight="1" spans="1:5">
      <c r="A473" s="225" t="s">
        <v>363</v>
      </c>
      <c r="B473" s="226">
        <v>0</v>
      </c>
      <c r="C473" s="226"/>
      <c r="D473" s="222"/>
      <c r="E473" s="224"/>
    </row>
    <row r="474" s="113" customFormat="1" ht="15" customHeight="1" spans="1:5">
      <c r="A474" s="225" t="s">
        <v>364</v>
      </c>
      <c r="B474" s="226">
        <v>0</v>
      </c>
      <c r="C474" s="226"/>
      <c r="D474" s="222"/>
      <c r="E474" s="224"/>
    </row>
    <row r="475" s="113" customFormat="1" ht="15" customHeight="1" spans="1:5">
      <c r="A475" s="225" t="s">
        <v>365</v>
      </c>
      <c r="B475" s="226"/>
      <c r="C475" s="226"/>
      <c r="D475" s="222"/>
      <c r="E475" s="224"/>
    </row>
    <row r="476" s="113" customFormat="1" ht="15" customHeight="1" spans="1:5">
      <c r="A476" s="220" t="s">
        <v>366</v>
      </c>
      <c r="B476" s="221">
        <f>SUM(B477:B482)</f>
        <v>259</v>
      </c>
      <c r="C476" s="221">
        <f>SUM(C477:C482)</f>
        <v>194</v>
      </c>
      <c r="D476" s="222">
        <f>(C476-B476)/B476</f>
        <v>-0.250965250965251</v>
      </c>
      <c r="E476" s="224"/>
    </row>
    <row r="477" s="113" customFormat="1" ht="15" customHeight="1" spans="1:5">
      <c r="A477" s="225" t="s">
        <v>43</v>
      </c>
      <c r="B477" s="226">
        <v>0</v>
      </c>
      <c r="C477" s="226"/>
      <c r="D477" s="222"/>
      <c r="E477" s="224"/>
    </row>
    <row r="478" s="113" customFormat="1" ht="15" customHeight="1" spans="1:5">
      <c r="A478" s="225" t="s">
        <v>44</v>
      </c>
      <c r="B478" s="226">
        <v>0</v>
      </c>
      <c r="C478" s="226"/>
      <c r="D478" s="222"/>
      <c r="E478" s="224"/>
    </row>
    <row r="479" s="113" customFormat="1" ht="15" customHeight="1" spans="1:5">
      <c r="A479" s="225" t="s">
        <v>45</v>
      </c>
      <c r="B479" s="226">
        <v>0</v>
      </c>
      <c r="C479" s="226"/>
      <c r="D479" s="222"/>
      <c r="E479" s="224"/>
    </row>
    <row r="480" s="113" customFormat="1" ht="15" customHeight="1" spans="1:5">
      <c r="A480" s="225" t="s">
        <v>367</v>
      </c>
      <c r="B480" s="226">
        <v>0</v>
      </c>
      <c r="C480" s="226"/>
      <c r="D480" s="222"/>
      <c r="E480" s="224"/>
    </row>
    <row r="481" s="113" customFormat="1" ht="15" customHeight="1" spans="1:5">
      <c r="A481" s="225" t="s">
        <v>368</v>
      </c>
      <c r="B481" s="226">
        <v>0</v>
      </c>
      <c r="C481" s="226"/>
      <c r="D481" s="222"/>
      <c r="E481" s="224"/>
    </row>
    <row r="482" s="113" customFormat="1" ht="15" customHeight="1" spans="1:5">
      <c r="A482" s="225" t="s">
        <v>369</v>
      </c>
      <c r="B482" s="226">
        <v>259</v>
      </c>
      <c r="C482" s="226">
        <v>194</v>
      </c>
      <c r="D482" s="222">
        <f>(C482-B482)/B482</f>
        <v>-0.250965250965251</v>
      </c>
      <c r="E482" s="224"/>
    </row>
    <row r="483" s="113" customFormat="1" ht="15" customHeight="1" spans="1:5">
      <c r="A483" s="220" t="s">
        <v>370</v>
      </c>
      <c r="B483" s="221">
        <f>SUM(B484:B486)</f>
        <v>388</v>
      </c>
      <c r="C483" s="221">
        <f>SUM(C484:C486)</f>
        <v>69</v>
      </c>
      <c r="D483" s="222">
        <f>(C483-B483)/B483</f>
        <v>-0.822164948453608</v>
      </c>
      <c r="E483" s="224"/>
    </row>
    <row r="484" s="113" customFormat="1" ht="15" customHeight="1" spans="1:5">
      <c r="A484" s="225" t="s">
        <v>371</v>
      </c>
      <c r="B484" s="226">
        <v>0</v>
      </c>
      <c r="C484" s="226"/>
      <c r="D484" s="222"/>
      <c r="E484" s="224"/>
    </row>
    <row r="485" s="113" customFormat="1" ht="15" customHeight="1" spans="1:5">
      <c r="A485" s="225" t="s">
        <v>372</v>
      </c>
      <c r="B485" s="226">
        <v>0</v>
      </c>
      <c r="C485" s="226"/>
      <c r="D485" s="222"/>
      <c r="E485" s="224"/>
    </row>
    <row r="486" s="113" customFormat="1" ht="15" customHeight="1" spans="1:5">
      <c r="A486" s="225" t="s">
        <v>373</v>
      </c>
      <c r="B486" s="226">
        <v>388</v>
      </c>
      <c r="C486" s="226">
        <v>69</v>
      </c>
      <c r="D486" s="222">
        <f>(C486-B486)/B486</f>
        <v>-0.822164948453608</v>
      </c>
      <c r="E486" s="224"/>
    </row>
    <row r="487" s="113" customFormat="1" ht="15" customHeight="1" spans="1:5">
      <c r="A487" s="220" t="s">
        <v>374</v>
      </c>
      <c r="B487" s="221">
        <f>B488+B502+B513+B510+B522+B526+B536+B545+B552+B560+B569+B575+B578+B581+B584+B587+B590+B594+B599+B609+B607</f>
        <v>22932</v>
      </c>
      <c r="C487" s="221">
        <f>C488+C502+C513+C510+C522+C526+C536+C545+C552+C560+C569+C575+C578+C581+C584+C587+C590+C594+C599+C609+C607</f>
        <v>25060</v>
      </c>
      <c r="D487" s="222">
        <f>(C487-B487)/B487</f>
        <v>0.0927960927960928</v>
      </c>
      <c r="E487" s="224"/>
    </row>
    <row r="488" s="113" customFormat="1" ht="15" customHeight="1" spans="1:5">
      <c r="A488" s="220" t="s">
        <v>375</v>
      </c>
      <c r="B488" s="221">
        <f>SUM(B489:B501)</f>
        <v>1860</v>
      </c>
      <c r="C488" s="221">
        <f>SUM(C489:C501)</f>
        <v>1934</v>
      </c>
      <c r="D488" s="222">
        <f>(C488-B488)/B488</f>
        <v>0.0397849462365591</v>
      </c>
      <c r="E488" s="224"/>
    </row>
    <row r="489" s="113" customFormat="1" ht="15" customHeight="1" spans="1:5">
      <c r="A489" s="225" t="s">
        <v>43</v>
      </c>
      <c r="B489" s="226">
        <v>650</v>
      </c>
      <c r="C489" s="226">
        <v>692</v>
      </c>
      <c r="D489" s="222">
        <f>(C489-B489)/B489</f>
        <v>0.0646153846153846</v>
      </c>
      <c r="E489" s="224"/>
    </row>
    <row r="490" s="113" customFormat="1" ht="15" customHeight="1" spans="1:5">
      <c r="A490" s="225" t="s">
        <v>44</v>
      </c>
      <c r="B490" s="226"/>
      <c r="C490" s="226"/>
      <c r="D490" s="222"/>
      <c r="E490" s="224"/>
    </row>
    <row r="491" s="113" customFormat="1" ht="15" customHeight="1" spans="1:5">
      <c r="A491" s="225" t="s">
        <v>45</v>
      </c>
      <c r="B491" s="226"/>
      <c r="C491" s="226"/>
      <c r="D491" s="222"/>
      <c r="E491" s="224"/>
    </row>
    <row r="492" s="113" customFormat="1" ht="15" customHeight="1" spans="1:5">
      <c r="A492" s="225" t="s">
        <v>376</v>
      </c>
      <c r="B492" s="226"/>
      <c r="C492" s="226"/>
      <c r="D492" s="222"/>
      <c r="E492" s="224"/>
    </row>
    <row r="493" s="113" customFormat="1" ht="15" customHeight="1" spans="1:5">
      <c r="A493" s="225" t="s">
        <v>377</v>
      </c>
      <c r="B493" s="226"/>
      <c r="C493" s="226"/>
      <c r="D493" s="222"/>
      <c r="E493" s="224"/>
    </row>
    <row r="494" s="113" customFormat="1" ht="15" customHeight="1" spans="1:5">
      <c r="A494" s="225" t="s">
        <v>378</v>
      </c>
      <c r="B494" s="226"/>
      <c r="C494" s="226"/>
      <c r="D494" s="222"/>
      <c r="E494" s="224"/>
    </row>
    <row r="495" s="113" customFormat="1" ht="15" customHeight="1" spans="1:5">
      <c r="A495" s="225" t="s">
        <v>379</v>
      </c>
      <c r="B495" s="226"/>
      <c r="C495" s="226"/>
      <c r="D495" s="222"/>
      <c r="E495" s="224"/>
    </row>
    <row r="496" s="113" customFormat="1" ht="15" customHeight="1" spans="1:5">
      <c r="A496" s="225" t="s">
        <v>83</v>
      </c>
      <c r="B496" s="226">
        <v>20</v>
      </c>
      <c r="C496" s="226">
        <v>20</v>
      </c>
      <c r="D496" s="222">
        <f>(C496-B496)/B496</f>
        <v>0</v>
      </c>
      <c r="E496" s="224"/>
    </row>
    <row r="497" s="113" customFormat="1" ht="15" customHeight="1" spans="1:5">
      <c r="A497" s="225" t="s">
        <v>380</v>
      </c>
      <c r="B497" s="226"/>
      <c r="C497" s="226"/>
      <c r="D497" s="222"/>
      <c r="E497" s="224"/>
    </row>
    <row r="498" s="113" customFormat="1" ht="15" customHeight="1" spans="1:5">
      <c r="A498" s="225" t="s">
        <v>381</v>
      </c>
      <c r="B498" s="226">
        <v>3</v>
      </c>
      <c r="C498" s="226">
        <v>3</v>
      </c>
      <c r="D498" s="222">
        <f t="shared" ref="D498:D505" si="8">(C498-B498)/B498</f>
        <v>0</v>
      </c>
      <c r="E498" s="224"/>
    </row>
    <row r="499" s="113" customFormat="1" ht="15" customHeight="1" spans="1:5">
      <c r="A499" s="225" t="s">
        <v>382</v>
      </c>
      <c r="B499" s="226">
        <v>76</v>
      </c>
      <c r="C499" s="226">
        <v>97</v>
      </c>
      <c r="D499" s="222">
        <f t="shared" si="8"/>
        <v>0.276315789473684</v>
      </c>
      <c r="E499" s="224"/>
    </row>
    <row r="500" s="113" customFormat="1" ht="15" customHeight="1" spans="1:5">
      <c r="A500" s="225" t="s">
        <v>52</v>
      </c>
      <c r="B500" s="226">
        <v>262</v>
      </c>
      <c r="C500" s="226">
        <v>273</v>
      </c>
      <c r="D500" s="222">
        <f t="shared" si="8"/>
        <v>0.0419847328244275</v>
      </c>
      <c r="E500" s="224"/>
    </row>
    <row r="501" s="113" customFormat="1" ht="15" customHeight="1" spans="1:5">
      <c r="A501" s="225" t="s">
        <v>383</v>
      </c>
      <c r="B501" s="226">
        <v>849</v>
      </c>
      <c r="C501" s="226">
        <v>849</v>
      </c>
      <c r="D501" s="222">
        <f t="shared" si="8"/>
        <v>0</v>
      </c>
      <c r="E501" s="224"/>
    </row>
    <row r="502" s="113" customFormat="1" ht="15" customHeight="1" spans="1:5">
      <c r="A502" s="220" t="s">
        <v>384</v>
      </c>
      <c r="B502" s="221">
        <f>SUM(B503:B509)</f>
        <v>709</v>
      </c>
      <c r="C502" s="221">
        <f>SUM(C503:C509)</f>
        <v>899</v>
      </c>
      <c r="D502" s="222">
        <f t="shared" si="8"/>
        <v>0.267983074753174</v>
      </c>
      <c r="E502" s="224"/>
    </row>
    <row r="503" s="113" customFormat="1" ht="15" customHeight="1" spans="1:5">
      <c r="A503" s="225" t="s">
        <v>43</v>
      </c>
      <c r="B503" s="226">
        <v>195</v>
      </c>
      <c r="C503" s="226">
        <v>193</v>
      </c>
      <c r="D503" s="222">
        <f t="shared" si="8"/>
        <v>-0.0102564102564103</v>
      </c>
      <c r="E503" s="224"/>
    </row>
    <row r="504" s="113" customFormat="1" ht="15" customHeight="1" spans="1:5">
      <c r="A504" s="225" t="s">
        <v>44</v>
      </c>
      <c r="B504" s="226">
        <v>300</v>
      </c>
      <c r="C504" s="226">
        <v>106</v>
      </c>
      <c r="D504" s="222">
        <f t="shared" si="8"/>
        <v>-0.646666666666667</v>
      </c>
      <c r="E504" s="224"/>
    </row>
    <row r="505" s="113" customFormat="1" ht="15" customHeight="1" spans="1:5">
      <c r="A505" s="225" t="s">
        <v>45</v>
      </c>
      <c r="B505" s="226">
        <v>214</v>
      </c>
      <c r="C505" s="226">
        <v>399</v>
      </c>
      <c r="D505" s="222">
        <f t="shared" si="8"/>
        <v>0.864485981308411</v>
      </c>
      <c r="E505" s="224"/>
    </row>
    <row r="506" s="113" customFormat="1" ht="15" customHeight="1" spans="1:5">
      <c r="A506" s="225" t="s">
        <v>385</v>
      </c>
      <c r="B506" s="226">
        <v>0</v>
      </c>
      <c r="C506" s="226"/>
      <c r="D506" s="222"/>
      <c r="E506" s="224"/>
    </row>
    <row r="507" s="113" customFormat="1" ht="15" customHeight="1" spans="1:5">
      <c r="A507" s="225" t="s">
        <v>386</v>
      </c>
      <c r="B507" s="226">
        <v>0</v>
      </c>
      <c r="C507" s="226"/>
      <c r="D507" s="222"/>
      <c r="E507" s="224"/>
    </row>
    <row r="508" s="113" customFormat="1" ht="15" customHeight="1" spans="1:5">
      <c r="A508" s="225" t="s">
        <v>387</v>
      </c>
      <c r="B508" s="226">
        <v>0</v>
      </c>
      <c r="C508" s="226">
        <v>2</v>
      </c>
      <c r="D508" s="222"/>
      <c r="E508" s="224"/>
    </row>
    <row r="509" s="113" customFormat="1" ht="15" customHeight="1" spans="1:5">
      <c r="A509" s="225" t="s">
        <v>388</v>
      </c>
      <c r="B509" s="226"/>
      <c r="C509" s="226">
        <v>199</v>
      </c>
      <c r="D509" s="222"/>
      <c r="E509" s="224"/>
    </row>
    <row r="510" s="113" customFormat="1" ht="15" customHeight="1" spans="1:5">
      <c r="A510" s="220" t="s">
        <v>389</v>
      </c>
      <c r="B510" s="221">
        <f>SUM(B511:B512)</f>
        <v>0</v>
      </c>
      <c r="C510" s="221">
        <f>SUM(C511:C512)</f>
        <v>0</v>
      </c>
      <c r="D510" s="222"/>
      <c r="E510" s="224"/>
    </row>
    <row r="511" s="113" customFormat="1" ht="15" customHeight="1" spans="1:5">
      <c r="A511" s="225" t="s">
        <v>390</v>
      </c>
      <c r="B511" s="226">
        <v>0</v>
      </c>
      <c r="C511" s="226"/>
      <c r="D511" s="222"/>
      <c r="E511" s="224"/>
    </row>
    <row r="512" s="113" customFormat="1" ht="15" customHeight="1" spans="1:5">
      <c r="A512" s="225" t="s">
        <v>391</v>
      </c>
      <c r="B512" s="226">
        <v>0</v>
      </c>
      <c r="C512" s="226"/>
      <c r="D512" s="222"/>
      <c r="E512" s="224"/>
    </row>
    <row r="513" s="113" customFormat="1" ht="15" customHeight="1" spans="1:5">
      <c r="A513" s="220" t="s">
        <v>392</v>
      </c>
      <c r="B513" s="221">
        <f>SUM(B514:B521)</f>
        <v>6926</v>
      </c>
      <c r="C513" s="221">
        <f>SUM(C514:C521)</f>
        <v>5320</v>
      </c>
      <c r="D513" s="222">
        <f>(C513-B513)/B513</f>
        <v>-0.231879872942535</v>
      </c>
      <c r="E513" s="224"/>
    </row>
    <row r="514" s="113" customFormat="1" ht="15" customHeight="1" spans="1:5">
      <c r="A514" s="225" t="s">
        <v>393</v>
      </c>
      <c r="B514" s="226">
        <v>1923</v>
      </c>
      <c r="C514" s="226"/>
      <c r="D514" s="222">
        <f>(C514-B514)/B514</f>
        <v>-1</v>
      </c>
      <c r="E514" s="224"/>
    </row>
    <row r="515" s="113" customFormat="1" ht="15" customHeight="1" spans="1:5">
      <c r="A515" s="225" t="s">
        <v>394</v>
      </c>
      <c r="B515" s="226"/>
      <c r="C515" s="226"/>
      <c r="D515" s="222"/>
      <c r="E515" s="224"/>
    </row>
    <row r="516" s="113" customFormat="1" ht="15" customHeight="1" spans="1:5">
      <c r="A516" s="225" t="s">
        <v>395</v>
      </c>
      <c r="B516" s="226"/>
      <c r="C516" s="226"/>
      <c r="D516" s="222"/>
      <c r="E516" s="224"/>
    </row>
    <row r="517" s="113" customFormat="1" ht="15" customHeight="1" spans="1:5">
      <c r="A517" s="225" t="s">
        <v>396</v>
      </c>
      <c r="B517" s="226"/>
      <c r="C517" s="226"/>
      <c r="D517" s="222"/>
      <c r="E517" s="224"/>
    </row>
    <row r="518" s="113" customFormat="1" ht="15" customHeight="1" spans="1:5">
      <c r="A518" s="225" t="s">
        <v>397</v>
      </c>
      <c r="B518" s="226">
        <v>4285</v>
      </c>
      <c r="C518" s="226">
        <v>4568</v>
      </c>
      <c r="D518" s="222">
        <f>(C518-B518)/B518</f>
        <v>0.0660443407234539</v>
      </c>
      <c r="E518" s="224"/>
    </row>
    <row r="519" s="113" customFormat="1" ht="15" customHeight="1" spans="1:5">
      <c r="A519" s="225" t="s">
        <v>398</v>
      </c>
      <c r="B519" s="226">
        <v>718</v>
      </c>
      <c r="C519" s="226">
        <v>752</v>
      </c>
      <c r="D519" s="222">
        <f>(C519-B519)/B519</f>
        <v>0.0473537604456825</v>
      </c>
      <c r="E519" s="224"/>
    </row>
    <row r="520" s="113" customFormat="1" ht="15" customHeight="1" spans="1:5">
      <c r="A520" s="225" t="s">
        <v>399</v>
      </c>
      <c r="B520" s="226"/>
      <c r="C520" s="226"/>
      <c r="D520" s="222"/>
      <c r="E520" s="224"/>
    </row>
    <row r="521" s="113" customFormat="1" ht="15" customHeight="1" spans="1:5">
      <c r="A521" s="225" t="s">
        <v>400</v>
      </c>
      <c r="B521" s="226"/>
      <c r="C521" s="226"/>
      <c r="D521" s="222"/>
      <c r="E521" s="224"/>
    </row>
    <row r="522" s="113" customFormat="1" ht="15" customHeight="1" spans="1:5">
      <c r="A522" s="220" t="s">
        <v>401</v>
      </c>
      <c r="B522" s="221">
        <f>SUM(B523:B525)</f>
        <v>0</v>
      </c>
      <c r="C522" s="221">
        <f>SUM(C523:C525)</f>
        <v>0</v>
      </c>
      <c r="D522" s="222"/>
      <c r="E522" s="224"/>
    </row>
    <row r="523" s="113" customFormat="1" ht="15" customHeight="1" spans="1:5">
      <c r="A523" s="225" t="s">
        <v>402</v>
      </c>
      <c r="B523" s="226">
        <v>0</v>
      </c>
      <c r="C523" s="226"/>
      <c r="D523" s="222"/>
      <c r="E523" s="224"/>
    </row>
    <row r="524" s="113" customFormat="1" ht="15" customHeight="1" spans="1:5">
      <c r="A524" s="225" t="s">
        <v>403</v>
      </c>
      <c r="B524" s="226">
        <v>0</v>
      </c>
      <c r="C524" s="226"/>
      <c r="D524" s="222"/>
      <c r="E524" s="224"/>
    </row>
    <row r="525" s="113" customFormat="1" ht="15" customHeight="1" spans="1:5">
      <c r="A525" s="225" t="s">
        <v>404</v>
      </c>
      <c r="B525" s="226">
        <v>0</v>
      </c>
      <c r="C525" s="226"/>
      <c r="D525" s="222"/>
      <c r="E525" s="224"/>
    </row>
    <row r="526" s="113" customFormat="1" ht="15" customHeight="1" spans="1:5">
      <c r="A526" s="220" t="s">
        <v>405</v>
      </c>
      <c r="B526" s="221">
        <f>SUM(B527:B535)</f>
        <v>1491</v>
      </c>
      <c r="C526" s="221">
        <f>SUM(C527:C535)</f>
        <v>1846</v>
      </c>
      <c r="D526" s="222">
        <f>(C526-B526)/B526</f>
        <v>0.238095238095238</v>
      </c>
      <c r="E526" s="224"/>
    </row>
    <row r="527" s="113" customFormat="1" ht="15" customHeight="1" spans="1:5">
      <c r="A527" s="225" t="s">
        <v>406</v>
      </c>
      <c r="B527" s="226">
        <v>0</v>
      </c>
      <c r="C527" s="226">
        <v>78</v>
      </c>
      <c r="D527" s="222"/>
      <c r="E527" s="224"/>
    </row>
    <row r="528" s="113" customFormat="1" ht="15" customHeight="1" spans="1:5">
      <c r="A528" s="225" t="s">
        <v>407</v>
      </c>
      <c r="B528" s="226">
        <v>0</v>
      </c>
      <c r="C528" s="226">
        <v>267</v>
      </c>
      <c r="D528" s="222"/>
      <c r="E528" s="224"/>
    </row>
    <row r="529" s="113" customFormat="1" ht="15" customHeight="1" spans="1:5">
      <c r="A529" s="225" t="s">
        <v>408</v>
      </c>
      <c r="B529" s="226">
        <v>0</v>
      </c>
      <c r="C529" s="226">
        <v>91</v>
      </c>
      <c r="D529" s="222"/>
      <c r="E529" s="224"/>
    </row>
    <row r="530" s="113" customFormat="1" ht="15" customHeight="1" spans="1:5">
      <c r="A530" s="225" t="s">
        <v>409</v>
      </c>
      <c r="B530" s="226">
        <v>0</v>
      </c>
      <c r="C530" s="226">
        <v>685</v>
      </c>
      <c r="D530" s="222"/>
      <c r="E530" s="224"/>
    </row>
    <row r="531" s="113" customFormat="1" ht="15" customHeight="1" spans="1:5">
      <c r="A531" s="225" t="s">
        <v>410</v>
      </c>
      <c r="B531" s="226">
        <v>0</v>
      </c>
      <c r="C531" s="226">
        <v>1</v>
      </c>
      <c r="D531" s="222"/>
      <c r="E531" s="224"/>
    </row>
    <row r="532" s="113" customFormat="1" ht="15" customHeight="1" spans="1:5">
      <c r="A532" s="225" t="s">
        <v>411</v>
      </c>
      <c r="B532" s="226">
        <v>0</v>
      </c>
      <c r="C532" s="226">
        <v>205</v>
      </c>
      <c r="D532" s="222"/>
      <c r="E532" s="224"/>
    </row>
    <row r="533" s="113" customFormat="1" ht="15" customHeight="1" spans="1:5">
      <c r="A533" s="225" t="s">
        <v>412</v>
      </c>
      <c r="B533" s="226">
        <v>0</v>
      </c>
      <c r="C533" s="226">
        <v>300</v>
      </c>
      <c r="D533" s="222"/>
      <c r="E533" s="224"/>
    </row>
    <row r="534" s="113" customFormat="1" ht="15" customHeight="1" spans="1:5">
      <c r="A534" s="225" t="s">
        <v>413</v>
      </c>
      <c r="B534" s="226">
        <v>0</v>
      </c>
      <c r="C534" s="226">
        <v>29</v>
      </c>
      <c r="D534" s="222"/>
      <c r="E534" s="224"/>
    </row>
    <row r="535" s="113" customFormat="1" ht="15" customHeight="1" spans="1:5">
      <c r="A535" s="225" t="s">
        <v>414</v>
      </c>
      <c r="B535" s="226">
        <v>1491</v>
      </c>
      <c r="C535" s="226">
        <v>190</v>
      </c>
      <c r="D535" s="222">
        <f>(C535-B535)/B535</f>
        <v>-0.872568745808182</v>
      </c>
      <c r="E535" s="224"/>
    </row>
    <row r="536" s="113" customFormat="1" ht="15" customHeight="1" spans="1:5">
      <c r="A536" s="220" t="s">
        <v>415</v>
      </c>
      <c r="B536" s="221">
        <f>SUM(B537:B544)</f>
        <v>1698</v>
      </c>
      <c r="C536" s="221">
        <f>SUM(C537:C544)</f>
        <v>1792</v>
      </c>
      <c r="D536" s="222">
        <f>(C536-B536)/B536</f>
        <v>0.055359246171967</v>
      </c>
      <c r="E536" s="224"/>
    </row>
    <row r="537" s="113" customFormat="1" ht="15" customHeight="1" spans="1:5">
      <c r="A537" s="225" t="s">
        <v>416</v>
      </c>
      <c r="B537" s="226">
        <v>8</v>
      </c>
      <c r="C537" s="226">
        <v>162</v>
      </c>
      <c r="D537" s="222">
        <f>(C537-B537)/B537</f>
        <v>19.25</v>
      </c>
      <c r="E537" s="224"/>
    </row>
    <row r="538" s="113" customFormat="1" ht="15" customHeight="1" spans="1:5">
      <c r="A538" s="225" t="s">
        <v>417</v>
      </c>
      <c r="B538" s="226"/>
      <c r="C538" s="226"/>
      <c r="D538" s="222"/>
      <c r="E538" s="224"/>
    </row>
    <row r="539" s="113" customFormat="1" ht="15" customHeight="1" spans="1:5">
      <c r="A539" s="225" t="s">
        <v>418</v>
      </c>
      <c r="B539" s="226"/>
      <c r="C539" s="226"/>
      <c r="D539" s="222"/>
      <c r="E539" s="224"/>
    </row>
    <row r="540" s="113" customFormat="1" ht="15" customHeight="1" spans="1:5">
      <c r="A540" s="225" t="s">
        <v>419</v>
      </c>
      <c r="B540" s="226"/>
      <c r="C540" s="226"/>
      <c r="D540" s="222"/>
      <c r="E540" s="224"/>
    </row>
    <row r="541" s="113" customFormat="1" ht="15" customHeight="1" spans="1:5">
      <c r="A541" s="225" t="s">
        <v>420</v>
      </c>
      <c r="B541" s="226">
        <v>284</v>
      </c>
      <c r="C541" s="226">
        <v>284</v>
      </c>
      <c r="D541" s="222">
        <f>(C541-B541)/B541</f>
        <v>0</v>
      </c>
      <c r="E541" s="224"/>
    </row>
    <row r="542" s="113" customFormat="1" ht="15" customHeight="1" spans="1:5">
      <c r="A542" s="225" t="s">
        <v>421</v>
      </c>
      <c r="B542" s="226"/>
      <c r="C542" s="226"/>
      <c r="D542" s="222"/>
      <c r="E542" s="224"/>
    </row>
    <row r="543" s="113" customFormat="1" ht="15" customHeight="1" spans="1:5">
      <c r="A543" s="225" t="s">
        <v>422</v>
      </c>
      <c r="B543" s="226"/>
      <c r="C543" s="226"/>
      <c r="D543" s="222"/>
      <c r="E543" s="224"/>
    </row>
    <row r="544" s="113" customFormat="1" ht="15" customHeight="1" spans="1:5">
      <c r="A544" s="225" t="s">
        <v>423</v>
      </c>
      <c r="B544" s="226">
        <v>1406</v>
      </c>
      <c r="C544" s="226">
        <v>1346</v>
      </c>
      <c r="D544" s="222">
        <f>(C544-B544)/B544</f>
        <v>-0.042674253200569</v>
      </c>
      <c r="E544" s="224"/>
    </row>
    <row r="545" s="113" customFormat="1" ht="15" customHeight="1" spans="1:5">
      <c r="A545" s="220" t="s">
        <v>424</v>
      </c>
      <c r="B545" s="221">
        <f>SUM(B546:B551)</f>
        <v>415</v>
      </c>
      <c r="C545" s="221">
        <f>SUM(C546:C551)</f>
        <v>344</v>
      </c>
      <c r="D545" s="222">
        <f>(C545-B545)/B545</f>
        <v>-0.171084337349398</v>
      </c>
      <c r="E545" s="224"/>
    </row>
    <row r="546" s="113" customFormat="1" ht="15" customHeight="1" spans="1:5">
      <c r="A546" s="225" t="s">
        <v>425</v>
      </c>
      <c r="B546" s="226">
        <v>45</v>
      </c>
      <c r="C546" s="226">
        <v>23</v>
      </c>
      <c r="D546" s="222">
        <f>(C546-B546)/B546</f>
        <v>-0.488888888888889</v>
      </c>
      <c r="E546" s="224"/>
    </row>
    <row r="547" s="113" customFormat="1" ht="15" customHeight="1" spans="1:5">
      <c r="A547" s="225" t="s">
        <v>426</v>
      </c>
      <c r="B547" s="226">
        <v>0</v>
      </c>
      <c r="C547" s="226"/>
      <c r="D547" s="222"/>
      <c r="E547" s="224"/>
    </row>
    <row r="548" s="113" customFormat="1" ht="15" customHeight="1" spans="1:5">
      <c r="A548" s="225" t="s">
        <v>427</v>
      </c>
      <c r="B548" s="226">
        <v>0</v>
      </c>
      <c r="C548" s="226"/>
      <c r="D548" s="222"/>
      <c r="E548" s="224"/>
    </row>
    <row r="549" s="113" customFormat="1" ht="15" customHeight="1" spans="1:5">
      <c r="A549" s="225" t="s">
        <v>428</v>
      </c>
      <c r="B549" s="226">
        <v>0</v>
      </c>
      <c r="C549" s="226"/>
      <c r="D549" s="222"/>
      <c r="E549" s="224"/>
    </row>
    <row r="550" s="113" customFormat="1" ht="15" customHeight="1" spans="1:5">
      <c r="A550" s="225" t="s">
        <v>429</v>
      </c>
      <c r="B550" s="226">
        <v>15</v>
      </c>
      <c r="C550" s="226">
        <v>13</v>
      </c>
      <c r="D550" s="222">
        <f>(C550-B550)/B550</f>
        <v>-0.133333333333333</v>
      </c>
      <c r="E550" s="224"/>
    </row>
    <row r="551" s="113" customFormat="1" ht="15" customHeight="1" spans="1:5">
      <c r="A551" s="225" t="s">
        <v>430</v>
      </c>
      <c r="B551" s="226">
        <v>355</v>
      </c>
      <c r="C551" s="226">
        <v>308</v>
      </c>
      <c r="D551" s="222">
        <f>(C551-B551)/B551</f>
        <v>-0.132394366197183</v>
      </c>
      <c r="E551" s="224"/>
    </row>
    <row r="552" s="113" customFormat="1" ht="15" customHeight="1" spans="1:5">
      <c r="A552" s="220" t="s">
        <v>431</v>
      </c>
      <c r="B552" s="221">
        <f>SUM(B553:B559)</f>
        <v>513</v>
      </c>
      <c r="C552" s="221">
        <f>SUM(C553:C559)</f>
        <v>614</v>
      </c>
      <c r="D552" s="222">
        <f>(C552-B552)/B552</f>
        <v>0.196881091617934</v>
      </c>
      <c r="E552" s="224"/>
    </row>
    <row r="553" s="113" customFormat="1" ht="15" customHeight="1" spans="1:5">
      <c r="A553" s="225" t="s">
        <v>432</v>
      </c>
      <c r="B553" s="226">
        <v>300</v>
      </c>
      <c r="C553" s="226">
        <v>300</v>
      </c>
      <c r="D553" s="222">
        <f>(C553-B553)/B553</f>
        <v>0</v>
      </c>
      <c r="E553" s="224"/>
    </row>
    <row r="554" s="113" customFormat="1" ht="15" customHeight="1" spans="1:5">
      <c r="A554" s="225" t="s">
        <v>433</v>
      </c>
      <c r="B554" s="226"/>
      <c r="C554" s="226"/>
      <c r="D554" s="222"/>
      <c r="E554" s="224"/>
    </row>
    <row r="555" s="113" customFormat="1" ht="15" customHeight="1" spans="1:5">
      <c r="A555" s="225" t="s">
        <v>434</v>
      </c>
      <c r="B555" s="226"/>
      <c r="C555" s="226"/>
      <c r="D555" s="222"/>
      <c r="E555" s="224"/>
    </row>
    <row r="556" s="113" customFormat="1" ht="15" customHeight="1" spans="1:5">
      <c r="A556" s="225" t="s">
        <v>435</v>
      </c>
      <c r="B556" s="226">
        <v>23</v>
      </c>
      <c r="C556" s="226">
        <v>34</v>
      </c>
      <c r="D556" s="222">
        <f>(C556-B556)/B556</f>
        <v>0.478260869565217</v>
      </c>
      <c r="E556" s="224"/>
    </row>
    <row r="557" s="113" customFormat="1" ht="15" customHeight="1" spans="1:5">
      <c r="A557" s="225" t="s">
        <v>436</v>
      </c>
      <c r="B557" s="226">
        <v>0</v>
      </c>
      <c r="C557" s="226"/>
      <c r="D557" s="222"/>
      <c r="E557" s="224"/>
    </row>
    <row r="558" s="113" customFormat="1" ht="15" customHeight="1" spans="1:5">
      <c r="A558" s="225" t="s">
        <v>437</v>
      </c>
      <c r="B558" s="226">
        <v>190</v>
      </c>
      <c r="C558" s="226">
        <v>220</v>
      </c>
      <c r="D558" s="222">
        <f>(C558-B558)/B558</f>
        <v>0.157894736842105</v>
      </c>
      <c r="E558" s="224"/>
    </row>
    <row r="559" s="113" customFormat="1" ht="15" customHeight="1" spans="1:5">
      <c r="A559" s="225" t="s">
        <v>438</v>
      </c>
      <c r="B559" s="226"/>
      <c r="C559" s="226">
        <v>60</v>
      </c>
      <c r="D559" s="222"/>
      <c r="E559" s="224"/>
    </row>
    <row r="560" s="113" customFormat="1" ht="15" customHeight="1" spans="1:5">
      <c r="A560" s="220" t="s">
        <v>439</v>
      </c>
      <c r="B560" s="221">
        <f>SUM(B561:B568)</f>
        <v>334</v>
      </c>
      <c r="C560" s="221">
        <f>SUM(C561:C568)</f>
        <v>694</v>
      </c>
      <c r="D560" s="222">
        <f>(C560-B560)/B560</f>
        <v>1.07784431137725</v>
      </c>
      <c r="E560" s="224"/>
    </row>
    <row r="561" s="113" customFormat="1" ht="15" customHeight="1" spans="1:5">
      <c r="A561" s="225" t="s">
        <v>43</v>
      </c>
      <c r="B561" s="226">
        <v>88</v>
      </c>
      <c r="C561" s="226">
        <v>91</v>
      </c>
      <c r="D561" s="222">
        <f>(C561-B561)/B561</f>
        <v>0.0340909090909091</v>
      </c>
      <c r="E561" s="224"/>
    </row>
    <row r="562" s="113" customFormat="1" ht="15" customHeight="1" spans="1:5">
      <c r="A562" s="225" t="s">
        <v>44</v>
      </c>
      <c r="B562" s="226"/>
      <c r="C562" s="226"/>
      <c r="D562" s="222"/>
      <c r="E562" s="224"/>
    </row>
    <row r="563" s="113" customFormat="1" ht="15" customHeight="1" spans="1:5">
      <c r="A563" s="225" t="s">
        <v>45</v>
      </c>
      <c r="B563" s="226">
        <v>22</v>
      </c>
      <c r="C563" s="226">
        <v>23</v>
      </c>
      <c r="D563" s="222">
        <f>(C563-B563)/B563</f>
        <v>0.0454545454545455</v>
      </c>
      <c r="E563" s="224"/>
    </row>
    <row r="564" s="113" customFormat="1" ht="15" customHeight="1" spans="1:5">
      <c r="A564" s="225" t="s">
        <v>440</v>
      </c>
      <c r="B564" s="226"/>
      <c r="C564" s="226">
        <v>84</v>
      </c>
      <c r="D564" s="222"/>
      <c r="E564" s="224"/>
    </row>
    <row r="565" s="113" customFormat="1" ht="15" customHeight="1" spans="1:5">
      <c r="A565" s="225" t="s">
        <v>441</v>
      </c>
      <c r="B565" s="226"/>
      <c r="C565" s="226">
        <v>55</v>
      </c>
      <c r="D565" s="222"/>
      <c r="E565" s="224"/>
    </row>
    <row r="566" s="113" customFormat="1" ht="15" customHeight="1" spans="1:5">
      <c r="A566" s="225" t="s">
        <v>442</v>
      </c>
      <c r="B566" s="226">
        <v>0</v>
      </c>
      <c r="C566" s="226">
        <v>8</v>
      </c>
      <c r="D566" s="222"/>
      <c r="E566" s="224"/>
    </row>
    <row r="567" s="113" customFormat="1" ht="15" customHeight="1" spans="1:5">
      <c r="A567" s="225" t="s">
        <v>443</v>
      </c>
      <c r="B567" s="226">
        <v>11</v>
      </c>
      <c r="C567" s="226">
        <v>204</v>
      </c>
      <c r="D567" s="222">
        <f>(C567-B567)/B567</f>
        <v>17.5454545454545</v>
      </c>
      <c r="E567" s="224"/>
    </row>
    <row r="568" s="113" customFormat="1" ht="15" customHeight="1" spans="1:5">
      <c r="A568" s="225" t="s">
        <v>444</v>
      </c>
      <c r="B568" s="226">
        <v>213</v>
      </c>
      <c r="C568" s="226">
        <v>229</v>
      </c>
      <c r="D568" s="222">
        <f>(C568-B568)/B568</f>
        <v>0.0751173708920188</v>
      </c>
      <c r="E568" s="224"/>
    </row>
    <row r="569" s="113" customFormat="1" ht="15" customHeight="1" spans="1:5">
      <c r="A569" s="220" t="s">
        <v>445</v>
      </c>
      <c r="B569" s="221">
        <f>SUM(B570:B574)</f>
        <v>96</v>
      </c>
      <c r="C569" s="221">
        <f>SUM(C570:C574)</f>
        <v>113</v>
      </c>
      <c r="D569" s="222">
        <f>(C569-B569)/B569</f>
        <v>0.177083333333333</v>
      </c>
      <c r="E569" s="224"/>
    </row>
    <row r="570" s="113" customFormat="1" ht="15" customHeight="1" spans="1:5">
      <c r="A570" s="225" t="s">
        <v>43</v>
      </c>
      <c r="B570" s="226">
        <v>56</v>
      </c>
      <c r="C570" s="226">
        <v>57</v>
      </c>
      <c r="D570" s="222">
        <f>(C570-B570)/B570</f>
        <v>0.0178571428571429</v>
      </c>
      <c r="E570" s="224"/>
    </row>
    <row r="571" s="113" customFormat="1" ht="15" customHeight="1" spans="1:5">
      <c r="A571" s="225" t="s">
        <v>44</v>
      </c>
      <c r="B571" s="226"/>
      <c r="C571" s="226"/>
      <c r="D571" s="222"/>
      <c r="E571" s="224"/>
    </row>
    <row r="572" s="113" customFormat="1" ht="15" customHeight="1" spans="1:5">
      <c r="A572" s="225" t="s">
        <v>45</v>
      </c>
      <c r="B572" s="226"/>
      <c r="C572" s="226"/>
      <c r="D572" s="222"/>
      <c r="E572" s="224"/>
    </row>
    <row r="573" s="113" customFormat="1" ht="15" customHeight="1" spans="1:5">
      <c r="A573" s="225" t="s">
        <v>52</v>
      </c>
      <c r="B573" s="226">
        <v>25</v>
      </c>
      <c r="C573" s="226">
        <v>25</v>
      </c>
      <c r="D573" s="222">
        <f>(C573-B573)/B573</f>
        <v>0</v>
      </c>
      <c r="E573" s="224"/>
    </row>
    <row r="574" s="113" customFormat="1" ht="15" customHeight="1" spans="1:5">
      <c r="A574" s="225" t="s">
        <v>446</v>
      </c>
      <c r="B574" s="226">
        <v>15</v>
      </c>
      <c r="C574" s="226">
        <v>31</v>
      </c>
      <c r="D574" s="222">
        <f>(C574-B574)/B574</f>
        <v>1.06666666666667</v>
      </c>
      <c r="E574" s="224"/>
    </row>
    <row r="575" s="113" customFormat="1" ht="15" customHeight="1" spans="1:5">
      <c r="A575" s="220" t="s">
        <v>447</v>
      </c>
      <c r="B575" s="221">
        <f>SUM(B576:B577)</f>
        <v>3912</v>
      </c>
      <c r="C575" s="221">
        <f>SUM(C576:C577)</f>
        <v>6502</v>
      </c>
      <c r="D575" s="222">
        <f>(C575-B575)/B575</f>
        <v>0.662065439672802</v>
      </c>
      <c r="E575" s="224"/>
    </row>
    <row r="576" s="113" customFormat="1" ht="15" customHeight="1" spans="1:5">
      <c r="A576" s="225" t="s">
        <v>448</v>
      </c>
      <c r="B576" s="226">
        <v>7</v>
      </c>
      <c r="C576" s="226"/>
      <c r="D576" s="222">
        <f>(C576-B576)/B576</f>
        <v>-1</v>
      </c>
      <c r="E576" s="224"/>
    </row>
    <row r="577" s="113" customFormat="1" ht="15" customHeight="1" spans="1:5">
      <c r="A577" s="225" t="s">
        <v>449</v>
      </c>
      <c r="B577" s="226">
        <v>3905</v>
      </c>
      <c r="C577" s="226">
        <v>6502</v>
      </c>
      <c r="D577" s="222">
        <f>(C577-B577)/B577</f>
        <v>0.665044814340589</v>
      </c>
      <c r="E577" s="224"/>
    </row>
    <row r="578" s="113" customFormat="1" ht="15" customHeight="1" spans="1:5">
      <c r="A578" s="220" t="s">
        <v>450</v>
      </c>
      <c r="B578" s="221">
        <f>SUM(B579:B580)</f>
        <v>0</v>
      </c>
      <c r="C578" s="221">
        <f>SUM(C579:C580)</f>
        <v>458</v>
      </c>
      <c r="D578" s="222"/>
      <c r="E578" s="224"/>
    </row>
    <row r="579" s="113" customFormat="1" ht="15" customHeight="1" spans="1:5">
      <c r="A579" s="225" t="s">
        <v>451</v>
      </c>
      <c r="B579" s="226"/>
      <c r="C579" s="226">
        <v>458</v>
      </c>
      <c r="D579" s="222"/>
      <c r="E579" s="224"/>
    </row>
    <row r="580" s="113" customFormat="1" ht="15" customHeight="1" spans="1:5">
      <c r="A580" s="225" t="s">
        <v>452</v>
      </c>
      <c r="B580" s="226"/>
      <c r="C580" s="226"/>
      <c r="D580" s="222"/>
      <c r="E580" s="224"/>
    </row>
    <row r="581" s="113" customFormat="1" ht="15" customHeight="1" spans="1:5">
      <c r="A581" s="220" t="s">
        <v>453</v>
      </c>
      <c r="B581" s="221">
        <f>SUM(B582:B583)</f>
        <v>0</v>
      </c>
      <c r="C581" s="221">
        <f>SUM(C582:C583)</f>
        <v>0</v>
      </c>
      <c r="D581" s="222"/>
      <c r="E581" s="224"/>
    </row>
    <row r="582" s="113" customFormat="1" ht="15" customHeight="1" spans="1:5">
      <c r="A582" s="225" t="s">
        <v>454</v>
      </c>
      <c r="B582" s="226">
        <v>0</v>
      </c>
      <c r="C582" s="226"/>
      <c r="D582" s="222"/>
      <c r="E582" s="224"/>
    </row>
    <row r="583" s="113" customFormat="1" ht="15" customHeight="1" spans="1:5">
      <c r="A583" s="225" t="s">
        <v>455</v>
      </c>
      <c r="B583" s="226"/>
      <c r="C583" s="226"/>
      <c r="D583" s="222"/>
      <c r="E583" s="224"/>
    </row>
    <row r="584" s="113" customFormat="1" ht="15" customHeight="1" spans="1:5">
      <c r="A584" s="220" t="s">
        <v>456</v>
      </c>
      <c r="B584" s="221">
        <f>SUM(B585:B586)</f>
        <v>0</v>
      </c>
      <c r="C584" s="221">
        <f>SUM(C585:C586)</f>
        <v>0</v>
      </c>
      <c r="D584" s="222"/>
      <c r="E584" s="224"/>
    </row>
    <row r="585" s="113" customFormat="1" ht="15" customHeight="1" spans="1:5">
      <c r="A585" s="225" t="s">
        <v>457</v>
      </c>
      <c r="B585" s="226">
        <v>0</v>
      </c>
      <c r="C585" s="226"/>
      <c r="D585" s="222"/>
      <c r="E585" s="224"/>
    </row>
    <row r="586" s="113" customFormat="1" ht="15" customHeight="1" spans="1:5">
      <c r="A586" s="225" t="s">
        <v>458</v>
      </c>
      <c r="B586" s="226">
        <v>0</v>
      </c>
      <c r="C586" s="226"/>
      <c r="D586" s="222"/>
      <c r="E586" s="224"/>
    </row>
    <row r="587" s="113" customFormat="1" ht="15" customHeight="1" spans="1:5">
      <c r="A587" s="220" t="s">
        <v>459</v>
      </c>
      <c r="B587" s="221">
        <f>SUM(B588:B589)</f>
        <v>964</v>
      </c>
      <c r="C587" s="221">
        <f>SUM(C588:C589)</f>
        <v>1067</v>
      </c>
      <c r="D587" s="222">
        <f t="shared" ref="D582:D645" si="9">(C587-B587)/B587</f>
        <v>0.106846473029046</v>
      </c>
      <c r="E587" s="224"/>
    </row>
    <row r="588" s="113" customFormat="1" ht="15" customHeight="1" spans="1:5">
      <c r="A588" s="225" t="s">
        <v>460</v>
      </c>
      <c r="B588" s="226">
        <v>0</v>
      </c>
      <c r="C588" s="226"/>
      <c r="D588" s="222"/>
      <c r="E588" s="224"/>
    </row>
    <row r="589" s="113" customFormat="1" ht="15" customHeight="1" spans="1:5">
      <c r="A589" s="225" t="s">
        <v>461</v>
      </c>
      <c r="B589" s="226">
        <v>964</v>
      </c>
      <c r="C589" s="226">
        <v>1067</v>
      </c>
      <c r="D589" s="222">
        <f t="shared" si="9"/>
        <v>0.106846473029046</v>
      </c>
      <c r="E589" s="224"/>
    </row>
    <row r="590" s="113" customFormat="1" ht="15" customHeight="1" spans="1:5">
      <c r="A590" s="220" t="s">
        <v>462</v>
      </c>
      <c r="B590" s="221">
        <f>SUM(B591:B593)</f>
        <v>74</v>
      </c>
      <c r="C590" s="221">
        <f>SUM(C591:C593)</f>
        <v>74</v>
      </c>
      <c r="D590" s="222">
        <f t="shared" si="9"/>
        <v>0</v>
      </c>
      <c r="E590" s="224"/>
    </row>
    <row r="591" s="113" customFormat="1" ht="15" customHeight="1" spans="1:5">
      <c r="A591" s="225" t="s">
        <v>463</v>
      </c>
      <c r="B591" s="226">
        <v>0</v>
      </c>
      <c r="C591" s="226"/>
      <c r="D591" s="222"/>
      <c r="E591" s="224"/>
    </row>
    <row r="592" s="113" customFormat="1" ht="15" customHeight="1" spans="1:5">
      <c r="A592" s="225" t="s">
        <v>464</v>
      </c>
      <c r="B592" s="226">
        <v>74</v>
      </c>
      <c r="C592" s="226">
        <v>74</v>
      </c>
      <c r="D592" s="222">
        <f t="shared" si="9"/>
        <v>0</v>
      </c>
      <c r="E592" s="224"/>
    </row>
    <row r="593" s="113" customFormat="1" ht="15" customHeight="1" spans="1:5">
      <c r="A593" s="225" t="s">
        <v>465</v>
      </c>
      <c r="B593" s="226"/>
      <c r="C593" s="226"/>
      <c r="D593" s="222"/>
      <c r="E593" s="224"/>
    </row>
    <row r="594" s="113" customFormat="1" ht="15" customHeight="1" spans="1:5">
      <c r="A594" s="220" t="s">
        <v>466</v>
      </c>
      <c r="B594" s="221">
        <f>SUM(B595:B598)</f>
        <v>0</v>
      </c>
      <c r="C594" s="221">
        <f>SUM(C595:C598)</f>
        <v>0</v>
      </c>
      <c r="D594" s="222"/>
      <c r="E594" s="224"/>
    </row>
    <row r="595" s="113" customFormat="1" ht="15" customHeight="1" spans="1:5">
      <c r="A595" s="225" t="s">
        <v>467</v>
      </c>
      <c r="B595" s="226">
        <v>0</v>
      </c>
      <c r="C595" s="226"/>
      <c r="D595" s="222"/>
      <c r="E595" s="224"/>
    </row>
    <row r="596" s="113" customFormat="1" ht="15" customHeight="1" spans="1:5">
      <c r="A596" s="225" t="s">
        <v>468</v>
      </c>
      <c r="B596" s="226">
        <v>0</v>
      </c>
      <c r="C596" s="226"/>
      <c r="D596" s="222"/>
      <c r="E596" s="224"/>
    </row>
    <row r="597" s="113" customFormat="1" ht="15" customHeight="1" spans="1:5">
      <c r="A597" s="225" t="s">
        <v>469</v>
      </c>
      <c r="B597" s="226">
        <v>0</v>
      </c>
      <c r="C597" s="226"/>
      <c r="D597" s="222"/>
      <c r="E597" s="224"/>
    </row>
    <row r="598" s="113" customFormat="1" ht="15" customHeight="1" spans="1:5">
      <c r="A598" s="225" t="s">
        <v>470</v>
      </c>
      <c r="B598" s="226">
        <v>0</v>
      </c>
      <c r="C598" s="226"/>
      <c r="D598" s="222"/>
      <c r="E598" s="224"/>
    </row>
    <row r="599" s="113" customFormat="1" ht="15" customHeight="1" spans="1:5">
      <c r="A599" s="220" t="s">
        <v>471</v>
      </c>
      <c r="B599" s="221">
        <f>SUM(B600:B606)</f>
        <v>581</v>
      </c>
      <c r="C599" s="221">
        <f>SUM(C600:C606)</f>
        <v>547</v>
      </c>
      <c r="D599" s="222">
        <f t="shared" si="9"/>
        <v>-0.0585197934595525</v>
      </c>
      <c r="E599" s="224"/>
    </row>
    <row r="600" s="113" customFormat="1" ht="15" customHeight="1" spans="1:5">
      <c r="A600" s="225" t="s">
        <v>43</v>
      </c>
      <c r="B600" s="226">
        <v>74</v>
      </c>
      <c r="C600" s="226">
        <v>73</v>
      </c>
      <c r="D600" s="222">
        <f t="shared" si="9"/>
        <v>-0.0135135135135135</v>
      </c>
      <c r="E600" s="224"/>
    </row>
    <row r="601" s="113" customFormat="1" ht="15" customHeight="1" spans="1:5">
      <c r="A601" s="225" t="s">
        <v>44</v>
      </c>
      <c r="B601" s="226"/>
      <c r="C601" s="226"/>
      <c r="D601" s="222"/>
      <c r="E601" s="224"/>
    </row>
    <row r="602" s="113" customFormat="1" ht="15" customHeight="1" spans="1:5">
      <c r="A602" s="225" t="s">
        <v>45</v>
      </c>
      <c r="B602" s="226"/>
      <c r="C602" s="226"/>
      <c r="D602" s="222"/>
      <c r="E602" s="224"/>
    </row>
    <row r="603" s="113" customFormat="1" ht="15" customHeight="1" spans="1:5">
      <c r="A603" s="225" t="s">
        <v>472</v>
      </c>
      <c r="B603" s="226">
        <v>360</v>
      </c>
      <c r="C603" s="226">
        <v>355</v>
      </c>
      <c r="D603" s="222">
        <f t="shared" si="9"/>
        <v>-0.0138888888888889</v>
      </c>
      <c r="E603" s="224"/>
    </row>
    <row r="604" s="113" customFormat="1" ht="15" customHeight="1" spans="1:5">
      <c r="A604" s="225" t="s">
        <v>473</v>
      </c>
      <c r="B604" s="226"/>
      <c r="C604" s="226"/>
      <c r="D604" s="222"/>
      <c r="E604" s="224"/>
    </row>
    <row r="605" s="113" customFormat="1" ht="15" customHeight="1" spans="1:5">
      <c r="A605" s="225" t="s">
        <v>52</v>
      </c>
      <c r="B605" s="226">
        <v>95</v>
      </c>
      <c r="C605" s="226">
        <v>94</v>
      </c>
      <c r="D605" s="222">
        <f t="shared" si="9"/>
        <v>-0.0105263157894737</v>
      </c>
      <c r="E605" s="224"/>
    </row>
    <row r="606" s="113" customFormat="1" ht="15" customHeight="1" spans="1:5">
      <c r="A606" s="225" t="s">
        <v>474</v>
      </c>
      <c r="B606" s="226">
        <v>52</v>
      </c>
      <c r="C606" s="226">
        <v>25</v>
      </c>
      <c r="D606" s="222">
        <f t="shared" si="9"/>
        <v>-0.519230769230769</v>
      </c>
      <c r="E606" s="224"/>
    </row>
    <row r="607" s="113" customFormat="1" ht="15" customHeight="1" spans="1:5">
      <c r="A607" s="220" t="s">
        <v>475</v>
      </c>
      <c r="B607" s="221">
        <f>B608</f>
        <v>55</v>
      </c>
      <c r="C607" s="221">
        <f>C608</f>
        <v>0</v>
      </c>
      <c r="D607" s="222">
        <f t="shared" si="9"/>
        <v>-1</v>
      </c>
      <c r="E607" s="224"/>
    </row>
    <row r="608" s="113" customFormat="1" ht="15" customHeight="1" spans="1:5">
      <c r="A608" s="225" t="s">
        <v>476</v>
      </c>
      <c r="B608" s="226">
        <v>55</v>
      </c>
      <c r="C608" s="226"/>
      <c r="D608" s="222">
        <f t="shared" si="9"/>
        <v>-1</v>
      </c>
      <c r="E608" s="224"/>
    </row>
    <row r="609" s="113" customFormat="1" ht="15" customHeight="1" spans="1:5">
      <c r="A609" s="220" t="s">
        <v>477</v>
      </c>
      <c r="B609" s="221">
        <f>SUM(B610)</f>
        <v>3304</v>
      </c>
      <c r="C609" s="221">
        <f>SUM(C610)</f>
        <v>2856</v>
      </c>
      <c r="D609" s="222">
        <f t="shared" si="9"/>
        <v>-0.135593220338983</v>
      </c>
      <c r="E609" s="224"/>
    </row>
    <row r="610" s="113" customFormat="1" ht="15" customHeight="1" spans="1:5">
      <c r="A610" s="225" t="s">
        <v>478</v>
      </c>
      <c r="B610" s="226">
        <v>3304</v>
      </c>
      <c r="C610" s="226">
        <v>2856</v>
      </c>
      <c r="D610" s="222">
        <f t="shared" si="9"/>
        <v>-0.135593220338983</v>
      </c>
      <c r="E610" s="224"/>
    </row>
    <row r="611" s="113" customFormat="1" ht="15" customHeight="1" spans="1:5">
      <c r="A611" s="220" t="s">
        <v>479</v>
      </c>
      <c r="B611" s="221">
        <f>B612+B617+B630+B634+B646+B649+B653+B658+B662+B666+B669+B678+B685+B680</f>
        <v>13254</v>
      </c>
      <c r="C611" s="221">
        <f>C612+C617+C630+C634+C646+C649+C653+C658+C662+C666+C669+C678+C685+C680</f>
        <v>16588</v>
      </c>
      <c r="D611" s="222">
        <f t="shared" si="9"/>
        <v>0.251546702882149</v>
      </c>
      <c r="E611" s="224"/>
    </row>
    <row r="612" s="113" customFormat="1" ht="15" customHeight="1" spans="1:5">
      <c r="A612" s="220" t="s">
        <v>480</v>
      </c>
      <c r="B612" s="221">
        <f>SUM(B613:B616)</f>
        <v>1104</v>
      </c>
      <c r="C612" s="221">
        <f>SUM(C613:C616)</f>
        <v>852</v>
      </c>
      <c r="D612" s="222">
        <f t="shared" si="9"/>
        <v>-0.228260869565217</v>
      </c>
      <c r="E612" s="224"/>
    </row>
    <row r="613" s="113" customFormat="1" ht="15" customHeight="1" spans="1:5">
      <c r="A613" s="225" t="s">
        <v>43</v>
      </c>
      <c r="B613" s="226">
        <v>515</v>
      </c>
      <c r="C613" s="226">
        <v>486</v>
      </c>
      <c r="D613" s="222">
        <f t="shared" si="9"/>
        <v>-0.0563106796116505</v>
      </c>
      <c r="E613" s="224"/>
    </row>
    <row r="614" s="113" customFormat="1" ht="15" customHeight="1" spans="1:5">
      <c r="A614" s="225" t="s">
        <v>44</v>
      </c>
      <c r="B614" s="226">
        <v>30</v>
      </c>
      <c r="C614" s="226">
        <v>30</v>
      </c>
      <c r="D614" s="222">
        <f t="shared" si="9"/>
        <v>0</v>
      </c>
      <c r="E614" s="224"/>
    </row>
    <row r="615" s="113" customFormat="1" ht="15" customHeight="1" spans="1:5">
      <c r="A615" s="225" t="s">
        <v>45</v>
      </c>
      <c r="B615" s="226">
        <v>62</v>
      </c>
      <c r="C615" s="226">
        <v>55</v>
      </c>
      <c r="D615" s="222">
        <f t="shared" si="9"/>
        <v>-0.112903225806452</v>
      </c>
      <c r="E615" s="224"/>
    </row>
    <row r="616" s="113" customFormat="1" ht="15" customHeight="1" spans="1:5">
      <c r="A616" s="225" t="s">
        <v>481</v>
      </c>
      <c r="B616" s="226">
        <v>497</v>
      </c>
      <c r="C616" s="226">
        <v>281</v>
      </c>
      <c r="D616" s="222">
        <f t="shared" si="9"/>
        <v>-0.434607645875252</v>
      </c>
      <c r="E616" s="224"/>
    </row>
    <row r="617" s="113" customFormat="1" ht="15" customHeight="1" spans="1:5">
      <c r="A617" s="220" t="s">
        <v>482</v>
      </c>
      <c r="B617" s="221">
        <f>SUM(B618:B629)</f>
        <v>1258</v>
      </c>
      <c r="C617" s="221">
        <f>SUM(C618:C629)</f>
        <v>3556</v>
      </c>
      <c r="D617" s="222">
        <f t="shared" si="9"/>
        <v>1.82670906200318</v>
      </c>
      <c r="E617" s="224"/>
    </row>
    <row r="618" s="113" customFormat="1" ht="15" customHeight="1" spans="1:5">
      <c r="A618" s="225" t="s">
        <v>483</v>
      </c>
      <c r="B618" s="226">
        <v>997</v>
      </c>
      <c r="C618" s="226">
        <v>3289</v>
      </c>
      <c r="D618" s="222">
        <f t="shared" si="9"/>
        <v>2.29889669007021</v>
      </c>
      <c r="E618" s="224"/>
    </row>
    <row r="619" s="113" customFormat="1" ht="15" customHeight="1" spans="1:5">
      <c r="A619" s="225" t="s">
        <v>484</v>
      </c>
      <c r="B619" s="226">
        <v>185</v>
      </c>
      <c r="C619" s="226">
        <v>207</v>
      </c>
      <c r="D619" s="222">
        <f t="shared" si="9"/>
        <v>0.118918918918919</v>
      </c>
      <c r="E619" s="224"/>
    </row>
    <row r="620" s="113" customFormat="1" ht="15" customHeight="1" spans="1:5">
      <c r="A620" s="225" t="s">
        <v>485</v>
      </c>
      <c r="B620" s="226">
        <v>0</v>
      </c>
      <c r="C620" s="226"/>
      <c r="D620" s="222"/>
      <c r="E620" s="224"/>
    </row>
    <row r="621" s="113" customFormat="1" ht="15" customHeight="1" spans="1:5">
      <c r="A621" s="225" t="s">
        <v>486</v>
      </c>
      <c r="B621" s="226">
        <v>0</v>
      </c>
      <c r="C621" s="226"/>
      <c r="D621" s="222"/>
      <c r="E621" s="224"/>
    </row>
    <row r="622" s="113" customFormat="1" ht="15" customHeight="1" spans="1:5">
      <c r="A622" s="225" t="s">
        <v>487</v>
      </c>
      <c r="B622" s="226">
        <v>0</v>
      </c>
      <c r="C622" s="226"/>
      <c r="D622" s="222"/>
      <c r="E622" s="224"/>
    </row>
    <row r="623" s="113" customFormat="1" ht="15" customHeight="1" spans="1:5">
      <c r="A623" s="225" t="s">
        <v>488</v>
      </c>
      <c r="B623" s="226"/>
      <c r="C623" s="226">
        <v>48</v>
      </c>
      <c r="D623" s="222"/>
      <c r="E623" s="224"/>
    </row>
    <row r="624" s="113" customFormat="1" ht="15" customHeight="1" spans="1:5">
      <c r="A624" s="225" t="s">
        <v>489</v>
      </c>
      <c r="B624" s="226">
        <v>0</v>
      </c>
      <c r="C624" s="226"/>
      <c r="D624" s="222"/>
      <c r="E624" s="224"/>
    </row>
    <row r="625" s="113" customFormat="1" ht="15" customHeight="1" spans="1:5">
      <c r="A625" s="225" t="s">
        <v>490</v>
      </c>
      <c r="B625" s="226">
        <v>0</v>
      </c>
      <c r="C625" s="226"/>
      <c r="D625" s="222"/>
      <c r="E625" s="224"/>
    </row>
    <row r="626" s="113" customFormat="1" ht="15" customHeight="1" spans="1:5">
      <c r="A626" s="225" t="s">
        <v>491</v>
      </c>
      <c r="B626" s="226">
        <v>0</v>
      </c>
      <c r="C626" s="226"/>
      <c r="D626" s="222"/>
      <c r="E626" s="224"/>
    </row>
    <row r="627" s="113" customFormat="1" ht="15" customHeight="1" spans="1:5">
      <c r="A627" s="225" t="s">
        <v>492</v>
      </c>
      <c r="B627" s="226">
        <v>0</v>
      </c>
      <c r="C627" s="226"/>
      <c r="D627" s="222"/>
      <c r="E627" s="224"/>
    </row>
    <row r="628" s="113" customFormat="1" ht="15" customHeight="1" spans="1:5">
      <c r="A628" s="225" t="s">
        <v>493</v>
      </c>
      <c r="B628" s="226">
        <v>0</v>
      </c>
      <c r="C628" s="226"/>
      <c r="D628" s="222"/>
      <c r="E628" s="224"/>
    </row>
    <row r="629" s="113" customFormat="1" ht="15" customHeight="1" spans="1:5">
      <c r="A629" s="225" t="s">
        <v>494</v>
      </c>
      <c r="B629" s="226">
        <v>76</v>
      </c>
      <c r="C629" s="226">
        <v>12</v>
      </c>
      <c r="D629" s="222">
        <f t="shared" si="9"/>
        <v>-0.842105263157895</v>
      </c>
      <c r="E629" s="224"/>
    </row>
    <row r="630" s="113" customFormat="1" ht="15" customHeight="1" spans="1:5">
      <c r="A630" s="220" t="s">
        <v>495</v>
      </c>
      <c r="B630" s="221">
        <f>SUM(B631:B633)</f>
        <v>4079</v>
      </c>
      <c r="C630" s="221">
        <f>SUM(C631:C633)</f>
        <v>4169</v>
      </c>
      <c r="D630" s="222">
        <f t="shared" si="9"/>
        <v>0.0220642314292719</v>
      </c>
      <c r="E630" s="224"/>
    </row>
    <row r="631" s="113" customFormat="1" ht="15" customHeight="1" spans="1:5">
      <c r="A631" s="225" t="s">
        <v>496</v>
      </c>
      <c r="B631" s="226">
        <v>401</v>
      </c>
      <c r="C631" s="226">
        <v>420</v>
      </c>
      <c r="D631" s="222">
        <f t="shared" si="9"/>
        <v>0.0473815461346633</v>
      </c>
      <c r="E631" s="224"/>
    </row>
    <row r="632" s="113" customFormat="1" ht="15" customHeight="1" spans="1:5">
      <c r="A632" s="225" t="s">
        <v>497</v>
      </c>
      <c r="B632" s="226">
        <v>3045</v>
      </c>
      <c r="C632" s="226">
        <v>2981</v>
      </c>
      <c r="D632" s="222">
        <f t="shared" si="9"/>
        <v>-0.0210180623973727</v>
      </c>
      <c r="E632" s="224"/>
    </row>
    <row r="633" s="113" customFormat="1" ht="15" customHeight="1" spans="1:5">
      <c r="A633" s="225" t="s">
        <v>498</v>
      </c>
      <c r="B633" s="226">
        <v>633</v>
      </c>
      <c r="C633" s="226">
        <v>768</v>
      </c>
      <c r="D633" s="222">
        <f t="shared" si="9"/>
        <v>0.213270142180095</v>
      </c>
      <c r="E633" s="224"/>
    </row>
    <row r="634" s="113" customFormat="1" ht="15" customHeight="1" spans="1:5">
      <c r="A634" s="220" t="s">
        <v>499</v>
      </c>
      <c r="B634" s="221">
        <f>SUM(B635:B645)</f>
        <v>2681</v>
      </c>
      <c r="C634" s="221">
        <f>SUM(C635:C645)</f>
        <v>3003</v>
      </c>
      <c r="D634" s="222">
        <f t="shared" si="9"/>
        <v>0.120104438642298</v>
      </c>
      <c r="E634" s="224"/>
    </row>
    <row r="635" s="113" customFormat="1" ht="15" customHeight="1" spans="1:5">
      <c r="A635" s="225" t="s">
        <v>500</v>
      </c>
      <c r="B635" s="226">
        <v>461</v>
      </c>
      <c r="C635" s="226">
        <v>439</v>
      </c>
      <c r="D635" s="222">
        <f t="shared" si="9"/>
        <v>-0.0477223427331887</v>
      </c>
      <c r="E635" s="224"/>
    </row>
    <row r="636" s="113" customFormat="1" ht="15" customHeight="1" spans="1:5">
      <c r="A636" s="225" t="s">
        <v>501</v>
      </c>
      <c r="B636" s="226"/>
      <c r="C636" s="226"/>
      <c r="D636" s="222"/>
      <c r="E636" s="224"/>
    </row>
    <row r="637" s="113" customFormat="1" ht="15" customHeight="1" spans="1:5">
      <c r="A637" s="225" t="s">
        <v>502</v>
      </c>
      <c r="B637" s="226">
        <v>537</v>
      </c>
      <c r="C637" s="226">
        <v>664</v>
      </c>
      <c r="D637" s="222">
        <f t="shared" si="9"/>
        <v>0.236499068901304</v>
      </c>
      <c r="E637" s="224"/>
    </row>
    <row r="638" s="113" customFormat="1" ht="15" customHeight="1" spans="1:5">
      <c r="A638" s="225" t="s">
        <v>503</v>
      </c>
      <c r="B638" s="226"/>
      <c r="C638" s="226"/>
      <c r="D638" s="222"/>
      <c r="E638" s="224"/>
    </row>
    <row r="639" s="113" customFormat="1" ht="15" customHeight="1" spans="1:5">
      <c r="A639" s="225" t="s">
        <v>504</v>
      </c>
      <c r="B639" s="226"/>
      <c r="C639" s="226"/>
      <c r="D639" s="222"/>
      <c r="E639" s="224"/>
    </row>
    <row r="640" s="113" customFormat="1" ht="15" customHeight="1" spans="1:5">
      <c r="A640" s="225" t="s">
        <v>505</v>
      </c>
      <c r="B640" s="226"/>
      <c r="C640" s="226"/>
      <c r="D640" s="222"/>
      <c r="E640" s="224"/>
    </row>
    <row r="641" s="113" customFormat="1" ht="15" customHeight="1" spans="1:5">
      <c r="A641" s="225" t="s">
        <v>506</v>
      </c>
      <c r="B641" s="226"/>
      <c r="C641" s="226"/>
      <c r="D641" s="222"/>
      <c r="E641" s="224"/>
    </row>
    <row r="642" s="113" customFormat="1" ht="15" customHeight="1" spans="1:5">
      <c r="A642" s="225" t="s">
        <v>507</v>
      </c>
      <c r="B642" s="226">
        <v>1016</v>
      </c>
      <c r="C642" s="226">
        <v>1166</v>
      </c>
      <c r="D642" s="222">
        <f t="shared" si="9"/>
        <v>0.147637795275591</v>
      </c>
      <c r="E642" s="224"/>
    </row>
    <row r="643" s="113" customFormat="1" ht="15" customHeight="1" spans="1:5">
      <c r="A643" s="225" t="s">
        <v>508</v>
      </c>
      <c r="B643" s="226">
        <v>264</v>
      </c>
      <c r="C643" s="226">
        <v>231</v>
      </c>
      <c r="D643" s="222">
        <f t="shared" si="9"/>
        <v>-0.125</v>
      </c>
      <c r="E643" s="224"/>
    </row>
    <row r="644" s="113" customFormat="1" ht="15" customHeight="1" spans="1:5">
      <c r="A644" s="225" t="s">
        <v>509</v>
      </c>
      <c r="B644" s="226">
        <v>45</v>
      </c>
      <c r="C644" s="226">
        <v>124</v>
      </c>
      <c r="D644" s="222">
        <f t="shared" si="9"/>
        <v>1.75555555555556</v>
      </c>
      <c r="E644" s="224"/>
    </row>
    <row r="645" s="113" customFormat="1" ht="15" customHeight="1" spans="1:5">
      <c r="A645" s="225" t="s">
        <v>510</v>
      </c>
      <c r="B645" s="226">
        <v>358</v>
      </c>
      <c r="C645" s="226">
        <v>379</v>
      </c>
      <c r="D645" s="222">
        <f t="shared" si="9"/>
        <v>0.058659217877095</v>
      </c>
      <c r="E645" s="224"/>
    </row>
    <row r="646" s="113" customFormat="1" ht="15" customHeight="1" spans="1:5">
      <c r="A646" s="220" t="s">
        <v>511</v>
      </c>
      <c r="B646" s="221">
        <f>SUM(B647:B648)</f>
        <v>0</v>
      </c>
      <c r="C646" s="221">
        <f>SUM(C647:C648)</f>
        <v>0</v>
      </c>
      <c r="D646" s="222"/>
      <c r="E646" s="224"/>
    </row>
    <row r="647" s="113" customFormat="1" ht="15" customHeight="1" spans="1:5">
      <c r="A647" s="225" t="s">
        <v>512</v>
      </c>
      <c r="B647" s="226"/>
      <c r="C647" s="226"/>
      <c r="D647" s="222"/>
      <c r="E647" s="224"/>
    </row>
    <row r="648" s="113" customFormat="1" ht="15" customHeight="1" spans="1:5">
      <c r="A648" s="225" t="s">
        <v>513</v>
      </c>
      <c r="B648" s="226">
        <v>0</v>
      </c>
      <c r="C648" s="226"/>
      <c r="D648" s="222"/>
      <c r="E648" s="224"/>
    </row>
    <row r="649" s="113" customFormat="1" ht="15" customHeight="1" spans="1:5">
      <c r="A649" s="220" t="s">
        <v>514</v>
      </c>
      <c r="B649" s="221">
        <f>SUM(B650:B652)</f>
        <v>847</v>
      </c>
      <c r="C649" s="221">
        <f>SUM(C650:C652)</f>
        <v>1024</v>
      </c>
      <c r="D649" s="222">
        <f>(C649-B649)/B649</f>
        <v>0.208972845336482</v>
      </c>
      <c r="E649" s="224"/>
    </row>
    <row r="650" s="113" customFormat="1" ht="15" customHeight="1" spans="1:5">
      <c r="A650" s="225" t="s">
        <v>515</v>
      </c>
      <c r="B650" s="226"/>
      <c r="C650" s="226"/>
      <c r="D650" s="222"/>
      <c r="E650" s="224"/>
    </row>
    <row r="651" s="113" customFormat="1" ht="15" customHeight="1" spans="1:5">
      <c r="A651" s="225" t="s">
        <v>516</v>
      </c>
      <c r="B651" s="226">
        <v>20</v>
      </c>
      <c r="C651" s="226"/>
      <c r="D651" s="222">
        <f>(C651-B651)/B651</f>
        <v>-1</v>
      </c>
      <c r="E651" s="224"/>
    </row>
    <row r="652" s="113" customFormat="1" ht="15" customHeight="1" spans="1:5">
      <c r="A652" s="225" t="s">
        <v>517</v>
      </c>
      <c r="B652" s="226">
        <v>827</v>
      </c>
      <c r="C652" s="226">
        <v>1024</v>
      </c>
      <c r="D652" s="222">
        <f>(C652-B652)/B652</f>
        <v>0.238210399032648</v>
      </c>
      <c r="E652" s="224"/>
    </row>
    <row r="653" s="113" customFormat="1" ht="15" customHeight="1" spans="1:5">
      <c r="A653" s="220" t="s">
        <v>518</v>
      </c>
      <c r="B653" s="221">
        <f>SUM(B654:B657)</f>
        <v>1417</v>
      </c>
      <c r="C653" s="221">
        <f>SUM(C654:C657)</f>
        <v>2416</v>
      </c>
      <c r="D653" s="222">
        <f>(C653-B653)/B653</f>
        <v>0.705010585744531</v>
      </c>
      <c r="E653" s="224"/>
    </row>
    <row r="654" s="113" customFormat="1" ht="15" customHeight="1" spans="1:5">
      <c r="A654" s="225" t="s">
        <v>519</v>
      </c>
      <c r="B654" s="226">
        <v>751</v>
      </c>
      <c r="C654" s="226">
        <v>831</v>
      </c>
      <c r="D654" s="222">
        <f>(C654-B654)/B654</f>
        <v>0.106524633821571</v>
      </c>
      <c r="E654" s="224"/>
    </row>
    <row r="655" s="113" customFormat="1" ht="15" customHeight="1" spans="1:5">
      <c r="A655" s="225" t="s">
        <v>520</v>
      </c>
      <c r="B655" s="226">
        <v>666</v>
      </c>
      <c r="C655" s="226">
        <v>1585</v>
      </c>
      <c r="D655" s="222">
        <f>(C655-B655)/B655</f>
        <v>1.37987987987988</v>
      </c>
      <c r="E655" s="224"/>
    </row>
    <row r="656" s="113" customFormat="1" ht="15" customHeight="1" spans="1:5">
      <c r="A656" s="225" t="s">
        <v>521</v>
      </c>
      <c r="B656" s="226">
        <v>0</v>
      </c>
      <c r="C656" s="226"/>
      <c r="D656" s="222"/>
      <c r="E656" s="224"/>
    </row>
    <row r="657" s="113" customFormat="1" ht="15" customHeight="1" spans="1:5">
      <c r="A657" s="225" t="s">
        <v>522</v>
      </c>
      <c r="B657" s="226"/>
      <c r="C657" s="226"/>
      <c r="D657" s="222"/>
      <c r="E657" s="224"/>
    </row>
    <row r="658" s="113" customFormat="1" ht="15" customHeight="1" spans="1:5">
      <c r="A658" s="220" t="s">
        <v>523</v>
      </c>
      <c r="B658" s="221">
        <f>SUM(B659:B661)</f>
        <v>705</v>
      </c>
      <c r="C658" s="221">
        <f>SUM(C659:C661)</f>
        <v>0</v>
      </c>
      <c r="D658" s="222">
        <f>(C658-B658)/B658</f>
        <v>-1</v>
      </c>
      <c r="E658" s="224"/>
    </row>
    <row r="659" s="113" customFormat="1" ht="15" customHeight="1" spans="1:5">
      <c r="A659" s="225" t="s">
        <v>524</v>
      </c>
      <c r="B659" s="226">
        <v>0</v>
      </c>
      <c r="C659" s="226"/>
      <c r="D659" s="222"/>
      <c r="E659" s="224"/>
    </row>
    <row r="660" s="113" customFormat="1" ht="15" customHeight="1" spans="1:5">
      <c r="A660" s="225" t="s">
        <v>525</v>
      </c>
      <c r="B660" s="226">
        <v>705</v>
      </c>
      <c r="C660" s="226"/>
      <c r="D660" s="222">
        <f>(C660-B660)/B660</f>
        <v>-1</v>
      </c>
      <c r="E660" s="224"/>
    </row>
    <row r="661" s="113" customFormat="1" ht="15" customHeight="1" spans="1:5">
      <c r="A661" s="225" t="s">
        <v>526</v>
      </c>
      <c r="B661" s="226">
        <v>0</v>
      </c>
      <c r="C661" s="226"/>
      <c r="D661" s="222"/>
      <c r="E661" s="224"/>
    </row>
    <row r="662" s="113" customFormat="1" ht="15" customHeight="1" spans="1:5">
      <c r="A662" s="220" t="s">
        <v>527</v>
      </c>
      <c r="B662" s="221">
        <f>SUM(B663:B665)</f>
        <v>135</v>
      </c>
      <c r="C662" s="221">
        <f>SUM(C663:C665)</f>
        <v>87</v>
      </c>
      <c r="D662" s="222">
        <f>(C662-B662)/B662</f>
        <v>-0.355555555555556</v>
      </c>
      <c r="E662" s="224"/>
    </row>
    <row r="663" s="113" customFormat="1" ht="15" customHeight="1" spans="1:5">
      <c r="A663" s="225" t="s">
        <v>528</v>
      </c>
      <c r="B663" s="226">
        <v>87</v>
      </c>
      <c r="C663" s="226">
        <v>87</v>
      </c>
      <c r="D663" s="222">
        <f>(C663-B663)/B663</f>
        <v>0</v>
      </c>
      <c r="E663" s="224"/>
    </row>
    <row r="664" s="113" customFormat="1" ht="15" customHeight="1" spans="1:5">
      <c r="A664" s="225" t="s">
        <v>529</v>
      </c>
      <c r="B664" s="226"/>
      <c r="C664" s="226"/>
      <c r="D664" s="222"/>
      <c r="E664" s="224"/>
    </row>
    <row r="665" s="113" customFormat="1" ht="15" customHeight="1" spans="1:5">
      <c r="A665" s="225" t="s">
        <v>530</v>
      </c>
      <c r="B665" s="226">
        <v>48</v>
      </c>
      <c r="C665" s="226"/>
      <c r="D665" s="222">
        <f>(C665-B665)/B665</f>
        <v>-1</v>
      </c>
      <c r="E665" s="224"/>
    </row>
    <row r="666" s="113" customFormat="1" ht="15" customHeight="1" spans="1:5">
      <c r="A666" s="220" t="s">
        <v>531</v>
      </c>
      <c r="B666" s="221">
        <f>SUM(B667:B668)</f>
        <v>32</v>
      </c>
      <c r="C666" s="221">
        <f>SUM(C667:C668)</f>
        <v>20</v>
      </c>
      <c r="D666" s="222">
        <f>(C666-B666)/B666</f>
        <v>-0.375</v>
      </c>
      <c r="E666" s="224"/>
    </row>
    <row r="667" s="113" customFormat="1" ht="15" customHeight="1" spans="1:5">
      <c r="A667" s="225" t="s">
        <v>532</v>
      </c>
      <c r="B667" s="226">
        <v>32</v>
      </c>
      <c r="C667" s="226">
        <v>20</v>
      </c>
      <c r="D667" s="222">
        <f>(C667-B667)/B667</f>
        <v>-0.375</v>
      </c>
      <c r="E667" s="224"/>
    </row>
    <row r="668" s="113" customFormat="1" ht="15" customHeight="1" spans="1:5">
      <c r="A668" s="225" t="s">
        <v>533</v>
      </c>
      <c r="B668" s="226"/>
      <c r="C668" s="226"/>
      <c r="D668" s="222"/>
      <c r="E668" s="224"/>
    </row>
    <row r="669" s="113" customFormat="1" ht="15" customHeight="1" spans="1:5">
      <c r="A669" s="220" t="s">
        <v>534</v>
      </c>
      <c r="B669" s="221">
        <f>SUM(B670:B677)</f>
        <v>314</v>
      </c>
      <c r="C669" s="221">
        <f>SUM(C670:C677)</f>
        <v>969</v>
      </c>
      <c r="D669" s="222">
        <f>(C669-B669)/B669</f>
        <v>2.0859872611465</v>
      </c>
      <c r="E669" s="224"/>
    </row>
    <row r="670" s="113" customFormat="1" ht="15" customHeight="1" spans="1:5">
      <c r="A670" s="225" t="s">
        <v>43</v>
      </c>
      <c r="B670" s="226">
        <v>78</v>
      </c>
      <c r="C670" s="226">
        <v>77</v>
      </c>
      <c r="D670" s="222">
        <f>(C670-B670)/B670</f>
        <v>-0.0128205128205128</v>
      </c>
      <c r="E670" s="224"/>
    </row>
    <row r="671" s="113" customFormat="1" ht="15" customHeight="1" spans="1:5">
      <c r="A671" s="225" t="s">
        <v>44</v>
      </c>
      <c r="B671" s="226">
        <v>20</v>
      </c>
      <c r="C671" s="226">
        <v>20</v>
      </c>
      <c r="D671" s="222">
        <f>(C671-B671)/B671</f>
        <v>0</v>
      </c>
      <c r="E671" s="224"/>
    </row>
    <row r="672" s="113" customFormat="1" ht="15" customHeight="1" spans="1:5">
      <c r="A672" s="225" t="s">
        <v>45</v>
      </c>
      <c r="B672" s="226"/>
      <c r="C672" s="226"/>
      <c r="D672" s="222"/>
      <c r="E672" s="224"/>
    </row>
    <row r="673" s="113" customFormat="1" ht="15" customHeight="1" spans="1:5">
      <c r="A673" s="225" t="s">
        <v>83</v>
      </c>
      <c r="B673" s="226"/>
      <c r="C673" s="226"/>
      <c r="D673" s="222"/>
      <c r="E673" s="224"/>
    </row>
    <row r="674" s="113" customFormat="1" ht="15" customHeight="1" spans="1:5">
      <c r="A674" s="225" t="s">
        <v>52</v>
      </c>
      <c r="B674" s="226">
        <v>142</v>
      </c>
      <c r="C674" s="226">
        <v>126</v>
      </c>
      <c r="D674" s="222">
        <f>(C674-B674)/B674</f>
        <v>-0.112676056338028</v>
      </c>
      <c r="E674" s="224"/>
    </row>
    <row r="675" s="113" customFormat="1" ht="15" customHeight="1" spans="1:5">
      <c r="A675" s="225" t="s">
        <v>535</v>
      </c>
      <c r="B675" s="226"/>
      <c r="C675" s="226"/>
      <c r="D675" s="222"/>
      <c r="E675" s="224"/>
    </row>
    <row r="676" s="113" customFormat="1" ht="15" customHeight="1" spans="1:5">
      <c r="A676" s="225" t="s">
        <v>536</v>
      </c>
      <c r="B676" s="226"/>
      <c r="C676" s="226"/>
      <c r="D676" s="222"/>
      <c r="E676" s="224"/>
    </row>
    <row r="677" s="113" customFormat="1" ht="15" customHeight="1" spans="1:5">
      <c r="A677" s="225" t="s">
        <v>537</v>
      </c>
      <c r="B677" s="226">
        <v>74</v>
      </c>
      <c r="C677" s="226">
        <v>746</v>
      </c>
      <c r="D677" s="222">
        <f>(C677-B677)/B677</f>
        <v>9.08108108108108</v>
      </c>
      <c r="E677" s="224"/>
    </row>
    <row r="678" s="113" customFormat="1" ht="15" customHeight="1" spans="1:5">
      <c r="A678" s="220" t="s">
        <v>538</v>
      </c>
      <c r="B678" s="221">
        <f>SUM(B679)</f>
        <v>0</v>
      </c>
      <c r="C678" s="221">
        <f>SUM(C679)</f>
        <v>0</v>
      </c>
      <c r="D678" s="222"/>
      <c r="E678" s="224"/>
    </row>
    <row r="679" s="113" customFormat="1" ht="15" customHeight="1" spans="1:5">
      <c r="A679" s="225" t="s">
        <v>539</v>
      </c>
      <c r="B679" s="226">
        <v>0</v>
      </c>
      <c r="C679" s="226"/>
      <c r="D679" s="222"/>
      <c r="E679" s="224"/>
    </row>
    <row r="680" s="113" customFormat="1" ht="15" customHeight="1" spans="1:5">
      <c r="A680" s="220" t="s">
        <v>540</v>
      </c>
      <c r="B680" s="221">
        <f>SUM(B681:B684)</f>
        <v>0</v>
      </c>
      <c r="C680" s="221">
        <f>SUM(C681:C684)</f>
        <v>17</v>
      </c>
      <c r="D680" s="222"/>
      <c r="E680" s="224"/>
    </row>
    <row r="681" s="113" customFormat="1" ht="15" customHeight="1" spans="1:5">
      <c r="A681" s="225" t="s">
        <v>43</v>
      </c>
      <c r="B681" s="226"/>
      <c r="C681" s="226"/>
      <c r="D681" s="222"/>
      <c r="E681" s="224"/>
    </row>
    <row r="682" s="113" customFormat="1" ht="15" customHeight="1" spans="1:5">
      <c r="A682" s="225" t="s">
        <v>44</v>
      </c>
      <c r="B682" s="226"/>
      <c r="C682" s="226"/>
      <c r="D682" s="222"/>
      <c r="E682" s="224"/>
    </row>
    <row r="683" s="113" customFormat="1" ht="15" customHeight="1" spans="1:5">
      <c r="A683" s="225" t="s">
        <v>45</v>
      </c>
      <c r="B683" s="226"/>
      <c r="C683" s="226"/>
      <c r="D683" s="222"/>
      <c r="E683" s="224"/>
    </row>
    <row r="684" s="113" customFormat="1" ht="15" customHeight="1" spans="1:5">
      <c r="A684" s="225" t="s">
        <v>541</v>
      </c>
      <c r="B684" s="226"/>
      <c r="C684" s="226">
        <v>17</v>
      </c>
      <c r="D684" s="222"/>
      <c r="E684" s="224"/>
    </row>
    <row r="685" s="113" customFormat="1" ht="15" customHeight="1" spans="1:5">
      <c r="A685" s="220" t="s">
        <v>542</v>
      </c>
      <c r="B685" s="221">
        <f>SUM(B686)</f>
        <v>682</v>
      </c>
      <c r="C685" s="221">
        <f>SUM(C686)</f>
        <v>475</v>
      </c>
      <c r="D685" s="222">
        <f>(C685-B685)/B685</f>
        <v>-0.303519061583578</v>
      </c>
      <c r="E685" s="224"/>
    </row>
    <row r="686" s="113" customFormat="1" ht="15" customHeight="1" spans="1:5">
      <c r="A686" s="225" t="s">
        <v>543</v>
      </c>
      <c r="B686" s="226">
        <v>682</v>
      </c>
      <c r="C686" s="226">
        <v>475</v>
      </c>
      <c r="D686" s="222">
        <f>(C686-B686)/B686</f>
        <v>-0.303519061583578</v>
      </c>
      <c r="E686" s="224"/>
    </row>
    <row r="687" s="113" customFormat="1" ht="15" customHeight="1" spans="1:5">
      <c r="A687" s="220" t="s">
        <v>544</v>
      </c>
      <c r="B687" s="221">
        <f>B688+B697+B701+B710+B716+B723+B729+B732+B735+B737+B739+B745+B747+B749+B764</f>
        <v>6399</v>
      </c>
      <c r="C687" s="221">
        <f>C688+C697+C701+C710+C716+C723+C729+C732+C735+C737+C739+C745+C747+C749+C764</f>
        <v>4643</v>
      </c>
      <c r="D687" s="222">
        <f>(C687-B687)/B687</f>
        <v>-0.274417877793405</v>
      </c>
      <c r="E687" s="224"/>
    </row>
    <row r="688" s="113" customFormat="1" ht="15" customHeight="1" spans="1:5">
      <c r="A688" s="220" t="s">
        <v>545</v>
      </c>
      <c r="B688" s="221">
        <f>SUM(B689:B696)</f>
        <v>90</v>
      </c>
      <c r="C688" s="221">
        <f>SUM(C689:C696)</f>
        <v>143</v>
      </c>
      <c r="D688" s="222">
        <f>(C688-B688)/B688</f>
        <v>0.588888888888889</v>
      </c>
      <c r="E688" s="224"/>
    </row>
    <row r="689" s="113" customFormat="1" ht="15" customHeight="1" spans="1:5">
      <c r="A689" s="225" t="s">
        <v>43</v>
      </c>
      <c r="B689" s="226">
        <v>90</v>
      </c>
      <c r="C689" s="226">
        <v>111</v>
      </c>
      <c r="D689" s="222">
        <f>(C689-B689)/B689</f>
        <v>0.233333333333333</v>
      </c>
      <c r="E689" s="224"/>
    </row>
    <row r="690" s="113" customFormat="1" ht="15" customHeight="1" spans="1:5">
      <c r="A690" s="225" t="s">
        <v>44</v>
      </c>
      <c r="B690" s="226">
        <v>0</v>
      </c>
      <c r="C690" s="226">
        <v>32</v>
      </c>
      <c r="D690" s="222"/>
      <c r="E690" s="224"/>
    </row>
    <row r="691" s="113" customFormat="1" ht="15" customHeight="1" spans="1:5">
      <c r="A691" s="225" t="s">
        <v>45</v>
      </c>
      <c r="B691" s="226">
        <v>0</v>
      </c>
      <c r="C691" s="226"/>
      <c r="D691" s="222"/>
      <c r="E691" s="224"/>
    </row>
    <row r="692" s="113" customFormat="1" ht="15" customHeight="1" spans="1:5">
      <c r="A692" s="225" t="s">
        <v>546</v>
      </c>
      <c r="B692" s="226">
        <v>0</v>
      </c>
      <c r="C692" s="226"/>
      <c r="D692" s="222"/>
      <c r="E692" s="224"/>
    </row>
    <row r="693" s="113" customFormat="1" ht="15" customHeight="1" spans="1:5">
      <c r="A693" s="225" t="s">
        <v>547</v>
      </c>
      <c r="B693" s="226">
        <v>0</v>
      </c>
      <c r="C693" s="226"/>
      <c r="D693" s="222"/>
      <c r="E693" s="224"/>
    </row>
    <row r="694" s="113" customFormat="1" ht="15" customHeight="1" spans="1:5">
      <c r="A694" s="225" t="s">
        <v>548</v>
      </c>
      <c r="B694" s="226">
        <v>0</v>
      </c>
      <c r="C694" s="226"/>
      <c r="D694" s="222"/>
      <c r="E694" s="224"/>
    </row>
    <row r="695" s="113" customFormat="1" ht="15" customHeight="1" spans="1:5">
      <c r="A695" s="225" t="s">
        <v>549</v>
      </c>
      <c r="B695" s="226">
        <v>0</v>
      </c>
      <c r="C695" s="226"/>
      <c r="D695" s="222"/>
      <c r="E695" s="224"/>
    </row>
    <row r="696" s="113" customFormat="1" ht="15" customHeight="1" spans="1:5">
      <c r="A696" s="225" t="s">
        <v>550</v>
      </c>
      <c r="B696" s="226">
        <v>0</v>
      </c>
      <c r="C696" s="226"/>
      <c r="D696" s="222"/>
      <c r="E696" s="224"/>
    </row>
    <row r="697" s="113" customFormat="1" ht="15" customHeight="1" spans="1:5">
      <c r="A697" s="220" t="s">
        <v>551</v>
      </c>
      <c r="B697" s="221">
        <f>SUM(B698:B700)</f>
        <v>0</v>
      </c>
      <c r="C697" s="221">
        <f>SUM(C698:C700)</f>
        <v>0</v>
      </c>
      <c r="D697" s="222"/>
      <c r="E697" s="224"/>
    </row>
    <row r="698" s="113" customFormat="1" ht="15" customHeight="1" spans="1:5">
      <c r="A698" s="225" t="s">
        <v>552</v>
      </c>
      <c r="B698" s="226">
        <v>0</v>
      </c>
      <c r="C698" s="226"/>
      <c r="D698" s="222"/>
      <c r="E698" s="224"/>
    </row>
    <row r="699" s="113" customFormat="1" ht="15" customHeight="1" spans="1:5">
      <c r="A699" s="225" t="s">
        <v>553</v>
      </c>
      <c r="B699" s="226">
        <v>0</v>
      </c>
      <c r="C699" s="226"/>
      <c r="D699" s="222"/>
      <c r="E699" s="224"/>
    </row>
    <row r="700" s="113" customFormat="1" ht="15" customHeight="1" spans="1:5">
      <c r="A700" s="225" t="s">
        <v>554</v>
      </c>
      <c r="B700" s="226">
        <v>0</v>
      </c>
      <c r="C700" s="226"/>
      <c r="D700" s="222"/>
      <c r="E700" s="224"/>
    </row>
    <row r="701" s="113" customFormat="1" ht="15" customHeight="1" spans="1:5">
      <c r="A701" s="220" t="s">
        <v>555</v>
      </c>
      <c r="B701" s="221">
        <f>SUM(B702:B709)</f>
        <v>5543</v>
      </c>
      <c r="C701" s="221">
        <f>SUM(C702:C709)</f>
        <v>3819</v>
      </c>
      <c r="D701" s="222">
        <f>(C701-B701)/B701</f>
        <v>-0.311022911780624</v>
      </c>
      <c r="E701" s="224"/>
    </row>
    <row r="702" s="113" customFormat="1" ht="15" customHeight="1" spans="1:5">
      <c r="A702" s="225" t="s">
        <v>556</v>
      </c>
      <c r="B702" s="226">
        <v>1281</v>
      </c>
      <c r="C702" s="226">
        <v>610</v>
      </c>
      <c r="D702" s="222">
        <f>(C702-B702)/B702</f>
        <v>-0.523809523809524</v>
      </c>
      <c r="E702" s="224"/>
    </row>
    <row r="703" s="113" customFormat="1" ht="15" customHeight="1" spans="1:5">
      <c r="A703" s="225" t="s">
        <v>557</v>
      </c>
      <c r="B703" s="226">
        <v>4262</v>
      </c>
      <c r="C703" s="226">
        <v>1862</v>
      </c>
      <c r="D703" s="222">
        <f>(C703-B703)/B703</f>
        <v>-0.563115908024402</v>
      </c>
      <c r="E703" s="224"/>
    </row>
    <row r="704" s="113" customFormat="1" ht="15" customHeight="1" spans="1:5">
      <c r="A704" s="225" t="s">
        <v>558</v>
      </c>
      <c r="B704" s="226">
        <v>0</v>
      </c>
      <c r="C704" s="226"/>
      <c r="D704" s="222"/>
      <c r="E704" s="224"/>
    </row>
    <row r="705" s="113" customFormat="1" ht="15" customHeight="1" spans="1:5">
      <c r="A705" s="225" t="s">
        <v>559</v>
      </c>
      <c r="B705" s="226">
        <v>0</v>
      </c>
      <c r="C705" s="226"/>
      <c r="D705" s="222"/>
      <c r="E705" s="224"/>
    </row>
    <row r="706" s="113" customFormat="1" ht="15" customHeight="1" spans="1:5">
      <c r="A706" s="225" t="s">
        <v>560</v>
      </c>
      <c r="B706" s="226">
        <v>0</v>
      </c>
      <c r="C706" s="226"/>
      <c r="D706" s="222"/>
      <c r="E706" s="224"/>
    </row>
    <row r="707" s="113" customFormat="1" ht="15" customHeight="1" spans="1:5">
      <c r="A707" s="225" t="s">
        <v>561</v>
      </c>
      <c r="B707" s="226">
        <v>0</v>
      </c>
      <c r="C707" s="226"/>
      <c r="D707" s="222"/>
      <c r="E707" s="224"/>
    </row>
    <row r="708" s="113" customFormat="1" ht="15" customHeight="1" spans="1:5">
      <c r="A708" s="225" t="s">
        <v>562</v>
      </c>
      <c r="B708" s="226"/>
      <c r="C708" s="226">
        <v>1347</v>
      </c>
      <c r="D708" s="222"/>
      <c r="E708" s="224"/>
    </row>
    <row r="709" s="113" customFormat="1" ht="15" customHeight="1" spans="1:5">
      <c r="A709" s="225" t="s">
        <v>563</v>
      </c>
      <c r="B709" s="226"/>
      <c r="C709" s="226"/>
      <c r="D709" s="222"/>
      <c r="E709" s="224"/>
    </row>
    <row r="710" s="113" customFormat="1" ht="15" customHeight="1" spans="1:5">
      <c r="A710" s="220" t="s">
        <v>564</v>
      </c>
      <c r="B710" s="221">
        <f>SUM(B711:B715)</f>
        <v>244</v>
      </c>
      <c r="C710" s="221">
        <f>SUM(C711:C715)</f>
        <v>244</v>
      </c>
      <c r="D710" s="222">
        <f>(C710-B710)/B710</f>
        <v>0</v>
      </c>
      <c r="E710" s="224"/>
    </row>
    <row r="711" s="113" customFormat="1" ht="15" customHeight="1" spans="1:5">
      <c r="A711" s="225" t="s">
        <v>565</v>
      </c>
      <c r="B711" s="226">
        <v>244</v>
      </c>
      <c r="C711" s="226">
        <v>244</v>
      </c>
      <c r="D711" s="222">
        <f>(C711-B711)/B711</f>
        <v>0</v>
      </c>
      <c r="E711" s="224"/>
    </row>
    <row r="712" s="113" customFormat="1" ht="15" customHeight="1" spans="1:5">
      <c r="A712" s="225" t="s">
        <v>566</v>
      </c>
      <c r="B712" s="226"/>
      <c r="C712" s="226"/>
      <c r="D712" s="222"/>
      <c r="E712" s="224"/>
    </row>
    <row r="713" s="113" customFormat="1" ht="15" customHeight="1" spans="1:5">
      <c r="A713" s="225" t="s">
        <v>567</v>
      </c>
      <c r="B713" s="226"/>
      <c r="C713" s="226"/>
      <c r="D713" s="222"/>
      <c r="E713" s="224"/>
    </row>
    <row r="714" s="113" customFormat="1" ht="15" customHeight="1" spans="1:5">
      <c r="A714" s="225" t="s">
        <v>568</v>
      </c>
      <c r="B714" s="226">
        <v>0</v>
      </c>
      <c r="C714" s="226"/>
      <c r="D714" s="222"/>
      <c r="E714" s="224"/>
    </row>
    <row r="715" s="113" customFormat="1" ht="15" customHeight="1" spans="1:5">
      <c r="A715" s="225" t="s">
        <v>569</v>
      </c>
      <c r="B715" s="226">
        <v>0</v>
      </c>
      <c r="C715" s="226"/>
      <c r="D715" s="222"/>
      <c r="E715" s="224"/>
    </row>
    <row r="716" s="113" customFormat="1" ht="15" customHeight="1" spans="1:5">
      <c r="A716" s="220" t="s">
        <v>570</v>
      </c>
      <c r="B716" s="221">
        <f>SUM(B717:B722)</f>
        <v>158</v>
      </c>
      <c r="C716" s="221">
        <f>SUM(C717:C722)</f>
        <v>91</v>
      </c>
      <c r="D716" s="222">
        <f>(C716-B716)/B716</f>
        <v>-0.424050632911392</v>
      </c>
      <c r="E716" s="224"/>
    </row>
    <row r="717" s="113" customFormat="1" ht="15" customHeight="1" spans="1:5">
      <c r="A717" s="225" t="s">
        <v>571</v>
      </c>
      <c r="B717" s="226">
        <v>141</v>
      </c>
      <c r="C717" s="226">
        <v>74</v>
      </c>
      <c r="D717" s="222">
        <f>(C717-B717)/B717</f>
        <v>-0.475177304964539</v>
      </c>
      <c r="E717" s="224"/>
    </row>
    <row r="718" s="198" customFormat="1" ht="15" customHeight="1" spans="1:5">
      <c r="A718" s="225" t="s">
        <v>572</v>
      </c>
      <c r="B718" s="226">
        <v>17</v>
      </c>
      <c r="C718" s="226">
        <v>17</v>
      </c>
      <c r="D718" s="222">
        <f>(C718-B718)/B718</f>
        <v>0</v>
      </c>
      <c r="E718" s="147"/>
    </row>
    <row r="719" s="113" customFormat="1" ht="15" customHeight="1" spans="1:5">
      <c r="A719" s="225" t="s">
        <v>573</v>
      </c>
      <c r="B719" s="226">
        <v>0</v>
      </c>
      <c r="C719" s="226"/>
      <c r="D719" s="222"/>
      <c r="E719" s="224"/>
    </row>
    <row r="720" s="113" customFormat="1" ht="15" customHeight="1" spans="1:5">
      <c r="A720" s="225" t="s">
        <v>574</v>
      </c>
      <c r="B720" s="226">
        <v>0</v>
      </c>
      <c r="C720" s="226"/>
      <c r="D720" s="222"/>
      <c r="E720" s="224"/>
    </row>
    <row r="721" s="113" customFormat="1" ht="15" customHeight="1" spans="1:5">
      <c r="A721" s="225" t="s">
        <v>575</v>
      </c>
      <c r="B721" s="226">
        <v>0</v>
      </c>
      <c r="C721" s="226"/>
      <c r="D721" s="222"/>
      <c r="E721" s="224"/>
    </row>
    <row r="722" s="113" customFormat="1" ht="15" customHeight="1" spans="1:5">
      <c r="A722" s="225" t="s">
        <v>576</v>
      </c>
      <c r="B722" s="226">
        <v>0</v>
      </c>
      <c r="C722" s="226"/>
      <c r="D722" s="222"/>
      <c r="E722" s="224"/>
    </row>
    <row r="723" s="113" customFormat="1" ht="15" customHeight="1" spans="1:5">
      <c r="A723" s="220" t="s">
        <v>577</v>
      </c>
      <c r="B723" s="221">
        <f>SUM(B724:B728)</f>
        <v>0</v>
      </c>
      <c r="C723" s="221">
        <f>SUM(C724:C728)</f>
        <v>0</v>
      </c>
      <c r="D723" s="222"/>
      <c r="E723" s="224"/>
    </row>
    <row r="724" s="113" customFormat="1" ht="15" customHeight="1" spans="1:5">
      <c r="A724" s="225" t="s">
        <v>578</v>
      </c>
      <c r="B724" s="226"/>
      <c r="C724" s="226"/>
      <c r="D724" s="222"/>
      <c r="E724" s="224"/>
    </row>
    <row r="725" s="113" customFormat="1" ht="15" customHeight="1" spans="1:5">
      <c r="A725" s="225" t="s">
        <v>579</v>
      </c>
      <c r="B725" s="226">
        <v>0</v>
      </c>
      <c r="C725" s="226"/>
      <c r="D725" s="222"/>
      <c r="E725" s="224"/>
    </row>
    <row r="726" s="198" customFormat="1" ht="15" customHeight="1" spans="1:5">
      <c r="A726" s="225" t="s">
        <v>580</v>
      </c>
      <c r="B726" s="226">
        <v>0</v>
      </c>
      <c r="C726" s="226"/>
      <c r="D726" s="222"/>
      <c r="E726" s="147"/>
    </row>
    <row r="727" s="113" customFormat="1" ht="15" customHeight="1" spans="1:5">
      <c r="A727" s="225" t="s">
        <v>581</v>
      </c>
      <c r="B727" s="226">
        <v>0</v>
      </c>
      <c r="C727" s="226"/>
      <c r="D727" s="222"/>
      <c r="E727" s="224"/>
    </row>
    <row r="728" s="113" customFormat="1" ht="15" customHeight="1" spans="1:5">
      <c r="A728" s="225" t="s">
        <v>582</v>
      </c>
      <c r="B728" s="226">
        <v>0</v>
      </c>
      <c r="C728" s="226"/>
      <c r="D728" s="222"/>
      <c r="E728" s="224"/>
    </row>
    <row r="729" s="113" customFormat="1" ht="15" customHeight="1" spans="1:5">
      <c r="A729" s="220" t="s">
        <v>583</v>
      </c>
      <c r="B729" s="221">
        <f>SUM(B730:B731)</f>
        <v>0</v>
      </c>
      <c r="C729" s="221">
        <f>SUM(C730:C731)</f>
        <v>0</v>
      </c>
      <c r="D729" s="222"/>
      <c r="E729" s="224"/>
    </row>
    <row r="730" s="113" customFormat="1" ht="15" customHeight="1" spans="1:5">
      <c r="A730" s="225" t="s">
        <v>584</v>
      </c>
      <c r="B730" s="226">
        <v>0</v>
      </c>
      <c r="C730" s="226"/>
      <c r="D730" s="222"/>
      <c r="E730" s="224"/>
    </row>
    <row r="731" s="113" customFormat="1" ht="15" customHeight="1" spans="1:5">
      <c r="A731" s="225" t="s">
        <v>585</v>
      </c>
      <c r="B731" s="226">
        <v>0</v>
      </c>
      <c r="C731" s="226"/>
      <c r="D731" s="222"/>
      <c r="E731" s="224"/>
    </row>
    <row r="732" s="113" customFormat="1" ht="15" customHeight="1" spans="1:5">
      <c r="A732" s="220" t="s">
        <v>586</v>
      </c>
      <c r="B732" s="221">
        <f>SUM(B733:B734)</f>
        <v>0</v>
      </c>
      <c r="C732" s="221">
        <f>SUM(C733:C734)</f>
        <v>0</v>
      </c>
      <c r="D732" s="222"/>
      <c r="E732" s="224"/>
    </row>
    <row r="733" s="113" customFormat="1" ht="15" customHeight="1" spans="1:5">
      <c r="A733" s="225" t="s">
        <v>587</v>
      </c>
      <c r="B733" s="226">
        <v>0</v>
      </c>
      <c r="C733" s="226"/>
      <c r="D733" s="222"/>
      <c r="E733" s="224"/>
    </row>
    <row r="734" s="113" customFormat="1" ht="15" customHeight="1" spans="1:5">
      <c r="A734" s="225" t="s">
        <v>588</v>
      </c>
      <c r="B734" s="226">
        <v>0</v>
      </c>
      <c r="C734" s="226"/>
      <c r="D734" s="222"/>
      <c r="E734" s="224"/>
    </row>
    <row r="735" s="113" customFormat="1" ht="15" customHeight="1" spans="1:5">
      <c r="A735" s="220" t="s">
        <v>589</v>
      </c>
      <c r="B735" s="221">
        <f>SUM(B736)</f>
        <v>0</v>
      </c>
      <c r="C735" s="221">
        <f>SUM(C736)</f>
        <v>0</v>
      </c>
      <c r="D735" s="222"/>
      <c r="E735" s="224"/>
    </row>
    <row r="736" s="113" customFormat="1" ht="15" customHeight="1" spans="1:5">
      <c r="A736" s="225" t="s">
        <v>590</v>
      </c>
      <c r="B736" s="226">
        <v>0</v>
      </c>
      <c r="C736" s="226"/>
      <c r="D736" s="222"/>
      <c r="E736" s="224"/>
    </row>
    <row r="737" s="113" customFormat="1" ht="15" customHeight="1" spans="1:5">
      <c r="A737" s="220" t="s">
        <v>591</v>
      </c>
      <c r="B737" s="221">
        <f>SUM(B738)</f>
        <v>0</v>
      </c>
      <c r="C737" s="221">
        <f>SUM(C738)</f>
        <v>0</v>
      </c>
      <c r="D737" s="222"/>
      <c r="E737" s="224"/>
    </row>
    <row r="738" s="113" customFormat="1" ht="15" customHeight="1" spans="1:5">
      <c r="A738" s="225" t="s">
        <v>592</v>
      </c>
      <c r="B738" s="226">
        <v>0</v>
      </c>
      <c r="C738" s="226"/>
      <c r="D738" s="222"/>
      <c r="E738" s="224"/>
    </row>
    <row r="739" s="113" customFormat="1" ht="15" customHeight="1" spans="1:5">
      <c r="A739" s="220" t="s">
        <v>593</v>
      </c>
      <c r="B739" s="221">
        <f>SUM(B740:B744)</f>
        <v>0</v>
      </c>
      <c r="C739" s="221">
        <f>SUM(C740:C744)</f>
        <v>0</v>
      </c>
      <c r="D739" s="222"/>
      <c r="E739" s="224"/>
    </row>
    <row r="740" s="113" customFormat="1" ht="15" customHeight="1" spans="1:5">
      <c r="A740" s="225" t="s">
        <v>594</v>
      </c>
      <c r="B740" s="226">
        <v>0</v>
      </c>
      <c r="C740" s="226"/>
      <c r="D740" s="222"/>
      <c r="E740" s="224"/>
    </row>
    <row r="741" s="113" customFormat="1" ht="15" customHeight="1" spans="1:5">
      <c r="A741" s="225" t="s">
        <v>595</v>
      </c>
      <c r="B741" s="226">
        <v>0</v>
      </c>
      <c r="C741" s="226"/>
      <c r="D741" s="222"/>
      <c r="E741" s="224"/>
    </row>
    <row r="742" s="113" customFormat="1" ht="15" customHeight="1" spans="1:5">
      <c r="A742" s="225" t="s">
        <v>596</v>
      </c>
      <c r="B742" s="226">
        <v>0</v>
      </c>
      <c r="C742" s="226"/>
      <c r="D742" s="222"/>
      <c r="E742" s="224"/>
    </row>
    <row r="743" s="113" customFormat="1" ht="15" customHeight="1" spans="1:5">
      <c r="A743" s="225" t="s">
        <v>597</v>
      </c>
      <c r="B743" s="226">
        <v>0</v>
      </c>
      <c r="C743" s="226"/>
      <c r="D743" s="222"/>
      <c r="E743" s="224"/>
    </row>
    <row r="744" s="113" customFormat="1" ht="15" customHeight="1" spans="1:5">
      <c r="A744" s="225" t="s">
        <v>598</v>
      </c>
      <c r="B744" s="226">
        <v>0</v>
      </c>
      <c r="C744" s="226"/>
      <c r="D744" s="222"/>
      <c r="E744" s="224"/>
    </row>
    <row r="745" s="113" customFormat="1" ht="15" customHeight="1" spans="1:5">
      <c r="A745" s="220" t="s">
        <v>599</v>
      </c>
      <c r="B745" s="221">
        <f>SUM(B746)</f>
        <v>0</v>
      </c>
      <c r="C745" s="221">
        <f>SUM(C746)</f>
        <v>0</v>
      </c>
      <c r="D745" s="222"/>
      <c r="E745" s="224"/>
    </row>
    <row r="746" s="113" customFormat="1" ht="15" customHeight="1" spans="1:5">
      <c r="A746" s="225" t="s">
        <v>600</v>
      </c>
      <c r="B746" s="226">
        <v>0</v>
      </c>
      <c r="C746" s="226"/>
      <c r="D746" s="222"/>
      <c r="E746" s="224"/>
    </row>
    <row r="747" s="113" customFormat="1" ht="15" customHeight="1" spans="1:5">
      <c r="A747" s="220" t="s">
        <v>601</v>
      </c>
      <c r="B747" s="221">
        <f>SUM(B748)</f>
        <v>0</v>
      </c>
      <c r="C747" s="221">
        <f>SUM(C748)</f>
        <v>0</v>
      </c>
      <c r="D747" s="222"/>
      <c r="E747" s="224"/>
    </row>
    <row r="748" s="113" customFormat="1" ht="15" customHeight="1" spans="1:5">
      <c r="A748" s="225" t="s">
        <v>602</v>
      </c>
      <c r="B748" s="226">
        <v>0</v>
      </c>
      <c r="C748" s="226"/>
      <c r="D748" s="222"/>
      <c r="E748" s="224"/>
    </row>
    <row r="749" s="113" customFormat="1" ht="15" customHeight="1" spans="1:5">
      <c r="A749" s="220" t="s">
        <v>603</v>
      </c>
      <c r="B749" s="221">
        <f>SUM(B750:B763)</f>
        <v>0</v>
      </c>
      <c r="C749" s="221">
        <f>SUM(C750:C763)</f>
        <v>0</v>
      </c>
      <c r="D749" s="222"/>
      <c r="E749" s="224"/>
    </row>
    <row r="750" s="113" customFormat="1" ht="15" customHeight="1" spans="1:5">
      <c r="A750" s="225" t="s">
        <v>43</v>
      </c>
      <c r="B750" s="226">
        <v>0</v>
      </c>
      <c r="C750" s="226"/>
      <c r="D750" s="222"/>
      <c r="E750" s="224"/>
    </row>
    <row r="751" s="113" customFormat="1" ht="15" customHeight="1" spans="1:5">
      <c r="A751" s="225" t="s">
        <v>44</v>
      </c>
      <c r="B751" s="226">
        <v>0</v>
      </c>
      <c r="C751" s="226"/>
      <c r="D751" s="222"/>
      <c r="E751" s="224"/>
    </row>
    <row r="752" s="113" customFormat="1" ht="15" customHeight="1" spans="1:5">
      <c r="A752" s="225" t="s">
        <v>45</v>
      </c>
      <c r="B752" s="226">
        <v>0</v>
      </c>
      <c r="C752" s="226"/>
      <c r="D752" s="222"/>
      <c r="E752" s="224"/>
    </row>
    <row r="753" s="113" customFormat="1" ht="15" customHeight="1" spans="1:5">
      <c r="A753" s="225" t="s">
        <v>604</v>
      </c>
      <c r="B753" s="226">
        <v>0</v>
      </c>
      <c r="C753" s="226"/>
      <c r="D753" s="222"/>
      <c r="E753" s="224"/>
    </row>
    <row r="754" s="113" customFormat="1" ht="15" customHeight="1" spans="1:5">
      <c r="A754" s="225" t="s">
        <v>605</v>
      </c>
      <c r="B754" s="226">
        <v>0</v>
      </c>
      <c r="C754" s="226"/>
      <c r="D754" s="222"/>
      <c r="E754" s="224"/>
    </row>
    <row r="755" s="113" customFormat="1" ht="15" customHeight="1" spans="1:5">
      <c r="A755" s="225" t="s">
        <v>606</v>
      </c>
      <c r="B755" s="226">
        <v>0</v>
      </c>
      <c r="C755" s="226"/>
      <c r="D755" s="222"/>
      <c r="E755" s="224"/>
    </row>
    <row r="756" s="113" customFormat="1" ht="15" customHeight="1" spans="1:5">
      <c r="A756" s="225" t="s">
        <v>607</v>
      </c>
      <c r="B756" s="226">
        <v>0</v>
      </c>
      <c r="C756" s="226"/>
      <c r="D756" s="222"/>
      <c r="E756" s="224"/>
    </row>
    <row r="757" s="113" customFormat="1" ht="15" customHeight="1" spans="1:5">
      <c r="A757" s="225" t="s">
        <v>608</v>
      </c>
      <c r="B757" s="226">
        <v>0</v>
      </c>
      <c r="C757" s="226"/>
      <c r="D757" s="222"/>
      <c r="E757" s="224"/>
    </row>
    <row r="758" s="113" customFormat="1" ht="15" customHeight="1" spans="1:5">
      <c r="A758" s="225" t="s">
        <v>609</v>
      </c>
      <c r="B758" s="226">
        <v>0</v>
      </c>
      <c r="C758" s="226"/>
      <c r="D758" s="222"/>
      <c r="E758" s="224"/>
    </row>
    <row r="759" s="113" customFormat="1" ht="15" customHeight="1" spans="1:5">
      <c r="A759" s="225" t="s">
        <v>610</v>
      </c>
      <c r="B759" s="226">
        <v>0</v>
      </c>
      <c r="C759" s="226"/>
      <c r="D759" s="222"/>
      <c r="E759" s="224"/>
    </row>
    <row r="760" s="113" customFormat="1" ht="15" customHeight="1" spans="1:5">
      <c r="A760" s="225" t="s">
        <v>83</v>
      </c>
      <c r="B760" s="226">
        <v>0</v>
      </c>
      <c r="C760" s="226"/>
      <c r="D760" s="222"/>
      <c r="E760" s="224"/>
    </row>
    <row r="761" s="113" customFormat="1" ht="15" customHeight="1" spans="1:5">
      <c r="A761" s="225" t="s">
        <v>611</v>
      </c>
      <c r="B761" s="226">
        <v>0</v>
      </c>
      <c r="C761" s="226"/>
      <c r="D761" s="222"/>
      <c r="E761" s="224"/>
    </row>
    <row r="762" s="113" customFormat="1" ht="15" customHeight="1" spans="1:5">
      <c r="A762" s="225" t="s">
        <v>52</v>
      </c>
      <c r="B762" s="226">
        <v>0</v>
      </c>
      <c r="C762" s="226"/>
      <c r="D762" s="222"/>
      <c r="E762" s="224"/>
    </row>
    <row r="763" s="113" customFormat="1" ht="15" customHeight="1" spans="1:5">
      <c r="A763" s="225" t="s">
        <v>612</v>
      </c>
      <c r="B763" s="226">
        <v>0</v>
      </c>
      <c r="C763" s="226"/>
      <c r="D763" s="222"/>
      <c r="E763" s="224"/>
    </row>
    <row r="764" s="113" customFormat="1" ht="15" customHeight="1" spans="1:5">
      <c r="A764" s="220" t="s">
        <v>613</v>
      </c>
      <c r="B764" s="221">
        <f>SUM(B765)</f>
        <v>364</v>
      </c>
      <c r="C764" s="221">
        <f>SUM(C765)</f>
        <v>346</v>
      </c>
      <c r="D764" s="222">
        <f t="shared" ref="D764:D771" si="10">(C764-B764)/B764</f>
        <v>-0.0494505494505494</v>
      </c>
      <c r="E764" s="224"/>
    </row>
    <row r="765" s="113" customFormat="1" ht="15" customHeight="1" spans="1:5">
      <c r="A765" s="225" t="s">
        <v>614</v>
      </c>
      <c r="B765" s="226">
        <v>364</v>
      </c>
      <c r="C765" s="226">
        <v>346</v>
      </c>
      <c r="D765" s="222">
        <f t="shared" si="10"/>
        <v>-0.0494505494505494</v>
      </c>
      <c r="E765" s="224"/>
    </row>
    <row r="766" s="113" customFormat="1" ht="15" customHeight="1" spans="1:5">
      <c r="A766" s="220" t="s">
        <v>615</v>
      </c>
      <c r="B766" s="221">
        <f>B767+B778+B780+B783+B785+B787</f>
        <v>12910</v>
      </c>
      <c r="C766" s="221">
        <f>C767+C778+C780+C783+C785+C787</f>
        <v>15102</v>
      </c>
      <c r="D766" s="222">
        <f t="shared" si="10"/>
        <v>0.169790859798606</v>
      </c>
      <c r="E766" s="224"/>
    </row>
    <row r="767" s="113" customFormat="1" ht="15" customHeight="1" spans="1:5">
      <c r="A767" s="220" t="s">
        <v>616</v>
      </c>
      <c r="B767" s="221">
        <f>SUM(B768:B777)</f>
        <v>2040</v>
      </c>
      <c r="C767" s="221">
        <f>SUM(C768:C777)</f>
        <v>4241</v>
      </c>
      <c r="D767" s="222">
        <f t="shared" si="10"/>
        <v>1.07892156862745</v>
      </c>
      <c r="E767" s="224"/>
    </row>
    <row r="768" s="113" customFormat="1" ht="15" customHeight="1" spans="1:5">
      <c r="A768" s="225" t="s">
        <v>43</v>
      </c>
      <c r="B768" s="226">
        <v>557</v>
      </c>
      <c r="C768" s="226">
        <v>575</v>
      </c>
      <c r="D768" s="222">
        <f t="shared" si="10"/>
        <v>0.0323159784560144</v>
      </c>
      <c r="E768" s="224"/>
    </row>
    <row r="769" s="113" customFormat="1" ht="15" customHeight="1" spans="1:5">
      <c r="A769" s="225" t="s">
        <v>44</v>
      </c>
      <c r="B769" s="226">
        <v>98</v>
      </c>
      <c r="C769" s="226">
        <v>101</v>
      </c>
      <c r="D769" s="222">
        <f t="shared" si="10"/>
        <v>0.0306122448979592</v>
      </c>
      <c r="E769" s="224"/>
    </row>
    <row r="770" s="113" customFormat="1" ht="15" customHeight="1" spans="1:5">
      <c r="A770" s="225" t="s">
        <v>45</v>
      </c>
      <c r="B770" s="226">
        <v>572</v>
      </c>
      <c r="C770" s="226">
        <v>597</v>
      </c>
      <c r="D770" s="222">
        <f t="shared" si="10"/>
        <v>0.0437062937062937</v>
      </c>
      <c r="E770" s="224"/>
    </row>
    <row r="771" s="113" customFormat="1" ht="15" customHeight="1" spans="1:5">
      <c r="A771" s="225" t="s">
        <v>617</v>
      </c>
      <c r="B771" s="226">
        <v>10</v>
      </c>
      <c r="C771" s="226">
        <v>10</v>
      </c>
      <c r="D771" s="222">
        <f t="shared" si="10"/>
        <v>0</v>
      </c>
      <c r="E771" s="224"/>
    </row>
    <row r="772" s="113" customFormat="1" ht="15" customHeight="1" spans="1:5">
      <c r="A772" s="225" t="s">
        <v>618</v>
      </c>
      <c r="B772" s="226">
        <v>0</v>
      </c>
      <c r="C772" s="226"/>
      <c r="D772" s="222"/>
      <c r="E772" s="224"/>
    </row>
    <row r="773" s="113" customFormat="1" ht="15" customHeight="1" spans="1:5">
      <c r="A773" s="225" t="s">
        <v>619</v>
      </c>
      <c r="B773" s="226">
        <v>0</v>
      </c>
      <c r="C773" s="226"/>
      <c r="D773" s="222"/>
      <c r="E773" s="224"/>
    </row>
    <row r="774" s="113" customFormat="1" ht="15" customHeight="1" spans="1:5">
      <c r="A774" s="225" t="s">
        <v>620</v>
      </c>
      <c r="B774" s="226">
        <v>0</v>
      </c>
      <c r="C774" s="226"/>
      <c r="D774" s="222"/>
      <c r="E774" s="224"/>
    </row>
    <row r="775" s="113" customFormat="1" ht="15" customHeight="1" spans="1:5">
      <c r="A775" s="225" t="s">
        <v>621</v>
      </c>
      <c r="B775" s="226">
        <v>0</v>
      </c>
      <c r="C775" s="226"/>
      <c r="D775" s="222"/>
      <c r="E775" s="224"/>
    </row>
    <row r="776" s="113" customFormat="1" ht="15" customHeight="1" spans="1:5">
      <c r="A776" s="225" t="s">
        <v>622</v>
      </c>
      <c r="B776" s="226">
        <v>0</v>
      </c>
      <c r="C776" s="226"/>
      <c r="D776" s="222"/>
      <c r="E776" s="224"/>
    </row>
    <row r="777" s="113" customFormat="1" ht="15" customHeight="1" spans="1:5">
      <c r="A777" s="225" t="s">
        <v>623</v>
      </c>
      <c r="B777" s="226">
        <v>803</v>
      </c>
      <c r="C777" s="226">
        <v>2958</v>
      </c>
      <c r="D777" s="222">
        <f t="shared" ref="D774:D837" si="11">(C777-B777)/B777</f>
        <v>2.68368617683686</v>
      </c>
      <c r="E777" s="224"/>
    </row>
    <row r="778" s="113" customFormat="1" ht="15" customHeight="1" spans="1:5">
      <c r="A778" s="220" t="s">
        <v>624</v>
      </c>
      <c r="B778" s="221">
        <f>B779</f>
        <v>53</v>
      </c>
      <c r="C778" s="221">
        <f>C779</f>
        <v>53</v>
      </c>
      <c r="D778" s="222">
        <f t="shared" si="11"/>
        <v>0</v>
      </c>
      <c r="E778" s="224"/>
    </row>
    <row r="779" s="113" customFormat="1" ht="15" customHeight="1" spans="1:5">
      <c r="A779" s="225" t="s">
        <v>625</v>
      </c>
      <c r="B779" s="226">
        <v>53</v>
      </c>
      <c r="C779" s="226">
        <v>53</v>
      </c>
      <c r="D779" s="222">
        <f t="shared" si="11"/>
        <v>0</v>
      </c>
      <c r="E779" s="224"/>
    </row>
    <row r="780" s="113" customFormat="1" ht="15" customHeight="1" spans="1:5">
      <c r="A780" s="220" t="s">
        <v>626</v>
      </c>
      <c r="B780" s="221">
        <f>SUM(B781:B782)</f>
        <v>7313</v>
      </c>
      <c r="C780" s="221">
        <f>SUM(C781:C782)</f>
        <v>5716</v>
      </c>
      <c r="D780" s="222">
        <f t="shared" si="11"/>
        <v>-0.218378230548339</v>
      </c>
      <c r="E780" s="224"/>
    </row>
    <row r="781" s="113" customFormat="1" ht="15" customHeight="1" spans="1:5">
      <c r="A781" s="225" t="s">
        <v>627</v>
      </c>
      <c r="B781" s="226"/>
      <c r="C781" s="226">
        <v>25</v>
      </c>
      <c r="D781" s="222"/>
      <c r="E781" s="224"/>
    </row>
    <row r="782" s="113" customFormat="1" ht="15" customHeight="1" spans="1:5">
      <c r="A782" s="225" t="s">
        <v>628</v>
      </c>
      <c r="B782" s="226">
        <v>7313</v>
      </c>
      <c r="C782" s="226">
        <v>5691</v>
      </c>
      <c r="D782" s="222">
        <f t="shared" si="11"/>
        <v>-0.221796800218788</v>
      </c>
      <c r="E782" s="224"/>
    </row>
    <row r="783" s="113" customFormat="1" ht="15" customHeight="1" spans="1:5">
      <c r="A783" s="220" t="s">
        <v>629</v>
      </c>
      <c r="B783" s="221">
        <f t="shared" ref="B783:B787" si="12">SUM(B784)</f>
        <v>1127</v>
      </c>
      <c r="C783" s="221">
        <f>SUM(C784)</f>
        <v>1134</v>
      </c>
      <c r="D783" s="222">
        <f t="shared" si="11"/>
        <v>0.0062111801242236</v>
      </c>
      <c r="E783" s="224"/>
    </row>
    <row r="784" s="113" customFormat="1" ht="15" customHeight="1" spans="1:5">
      <c r="A784" s="225" t="s">
        <v>630</v>
      </c>
      <c r="B784" s="226">
        <v>1127</v>
      </c>
      <c r="C784" s="226">
        <v>1134</v>
      </c>
      <c r="D784" s="222">
        <f t="shared" si="11"/>
        <v>0.0062111801242236</v>
      </c>
      <c r="E784" s="224"/>
    </row>
    <row r="785" s="113" customFormat="1" ht="15" customHeight="1" spans="1:5">
      <c r="A785" s="220" t="s">
        <v>631</v>
      </c>
      <c r="B785" s="221">
        <f t="shared" si="12"/>
        <v>0</v>
      </c>
      <c r="C785" s="221">
        <f>SUM(C786)</f>
        <v>0</v>
      </c>
      <c r="D785" s="222"/>
      <c r="E785" s="224"/>
    </row>
    <row r="786" s="113" customFormat="1" ht="15" customHeight="1" spans="1:5">
      <c r="A786" s="225" t="s">
        <v>632</v>
      </c>
      <c r="B786" s="226">
        <v>0</v>
      </c>
      <c r="C786" s="226"/>
      <c r="D786" s="222"/>
      <c r="E786" s="224"/>
    </row>
    <row r="787" s="113" customFormat="1" ht="15" customHeight="1" spans="1:5">
      <c r="A787" s="220" t="s">
        <v>633</v>
      </c>
      <c r="B787" s="221">
        <f t="shared" si="12"/>
        <v>2377</v>
      </c>
      <c r="C787" s="221">
        <f>SUM(C788)</f>
        <v>3958</v>
      </c>
      <c r="D787" s="222">
        <f t="shared" si="11"/>
        <v>0.665124106015986</v>
      </c>
      <c r="E787" s="224"/>
    </row>
    <row r="788" s="113" customFormat="1" ht="15" customHeight="1" spans="1:5">
      <c r="A788" s="225" t="s">
        <v>634</v>
      </c>
      <c r="B788" s="226">
        <v>2377</v>
      </c>
      <c r="C788" s="226">
        <v>3958</v>
      </c>
      <c r="D788" s="222">
        <f t="shared" si="11"/>
        <v>0.665124106015986</v>
      </c>
      <c r="E788" s="224"/>
    </row>
    <row r="789" s="113" customFormat="1" ht="15" customHeight="1" spans="1:5">
      <c r="A789" s="220" t="s">
        <v>635</v>
      </c>
      <c r="B789" s="221">
        <f>B790+B816+B840+B867+B878+B889+B895+B902+B909+B911</f>
        <v>73714</v>
      </c>
      <c r="C789" s="221">
        <f>C790+C816+C840+C867+C878+C889+C895+C902+C909+C911</f>
        <v>76334</v>
      </c>
      <c r="D789" s="222">
        <f t="shared" si="11"/>
        <v>0.0355427734216024</v>
      </c>
      <c r="E789" s="224"/>
    </row>
    <row r="790" s="113" customFormat="1" ht="15" customHeight="1" spans="1:5">
      <c r="A790" s="220" t="s">
        <v>636</v>
      </c>
      <c r="B790" s="221">
        <f>SUM(B791:B815)</f>
        <v>16417</v>
      </c>
      <c r="C790" s="221">
        <f>SUM(C791:C815)</f>
        <v>14772</v>
      </c>
      <c r="D790" s="222">
        <f t="shared" si="11"/>
        <v>-0.100201011146982</v>
      </c>
      <c r="E790" s="224"/>
    </row>
    <row r="791" s="113" customFormat="1" ht="15" customHeight="1" spans="1:5">
      <c r="A791" s="225" t="s">
        <v>43</v>
      </c>
      <c r="B791" s="226">
        <v>973</v>
      </c>
      <c r="C791" s="226">
        <v>1047</v>
      </c>
      <c r="D791" s="222">
        <f t="shared" si="11"/>
        <v>0.0760534429599178</v>
      </c>
      <c r="E791" s="224"/>
    </row>
    <row r="792" s="113" customFormat="1" ht="15" customHeight="1" spans="1:5">
      <c r="A792" s="225" t="s">
        <v>44</v>
      </c>
      <c r="B792" s="226">
        <v>28</v>
      </c>
      <c r="C792" s="226">
        <v>27</v>
      </c>
      <c r="D792" s="222">
        <f t="shared" si="11"/>
        <v>-0.0357142857142857</v>
      </c>
      <c r="E792" s="224"/>
    </row>
    <row r="793" s="113" customFormat="1" ht="15" customHeight="1" spans="1:5">
      <c r="A793" s="225" t="s">
        <v>45</v>
      </c>
      <c r="B793" s="226"/>
      <c r="C793" s="226"/>
      <c r="D793" s="222"/>
      <c r="E793" s="224"/>
    </row>
    <row r="794" s="113" customFormat="1" ht="15" customHeight="1" spans="1:5">
      <c r="A794" s="225" t="s">
        <v>52</v>
      </c>
      <c r="B794" s="226">
        <v>3562</v>
      </c>
      <c r="C794" s="226">
        <v>3617</v>
      </c>
      <c r="D794" s="222">
        <f t="shared" si="11"/>
        <v>0.0154407636159461</v>
      </c>
      <c r="E794" s="224"/>
    </row>
    <row r="795" s="113" customFormat="1" ht="15" customHeight="1" spans="1:5">
      <c r="A795" s="225" t="s">
        <v>637</v>
      </c>
      <c r="B795" s="226"/>
      <c r="C795" s="226"/>
      <c r="D795" s="222"/>
      <c r="E795" s="224"/>
    </row>
    <row r="796" s="113" customFormat="1" ht="15" customHeight="1" spans="1:5">
      <c r="A796" s="225" t="s">
        <v>638</v>
      </c>
      <c r="B796" s="226"/>
      <c r="C796" s="226"/>
      <c r="D796" s="222"/>
      <c r="E796" s="224"/>
    </row>
    <row r="797" s="113" customFormat="1" ht="15" customHeight="1" spans="1:5">
      <c r="A797" s="225" t="s">
        <v>639</v>
      </c>
      <c r="B797" s="226">
        <v>24</v>
      </c>
      <c r="C797" s="226">
        <v>13</v>
      </c>
      <c r="D797" s="222">
        <f t="shared" si="11"/>
        <v>-0.458333333333333</v>
      </c>
      <c r="E797" s="224"/>
    </row>
    <row r="798" s="113" customFormat="1" ht="15" customHeight="1" spans="1:5">
      <c r="A798" s="225" t="s">
        <v>640</v>
      </c>
      <c r="B798" s="226">
        <v>54</v>
      </c>
      <c r="C798" s="226">
        <v>51</v>
      </c>
      <c r="D798" s="222">
        <f t="shared" si="11"/>
        <v>-0.0555555555555556</v>
      </c>
      <c r="E798" s="224"/>
    </row>
    <row r="799" s="113" customFormat="1" ht="15" customHeight="1" spans="1:5">
      <c r="A799" s="225" t="s">
        <v>641</v>
      </c>
      <c r="B799" s="226">
        <v>0</v>
      </c>
      <c r="C799" s="226"/>
      <c r="D799" s="222"/>
      <c r="E799" s="224"/>
    </row>
    <row r="800" s="113" customFormat="1" ht="15" customHeight="1" spans="1:5">
      <c r="A800" s="225" t="s">
        <v>642</v>
      </c>
      <c r="B800" s="226">
        <v>0</v>
      </c>
      <c r="C800" s="226"/>
      <c r="D800" s="222"/>
      <c r="E800" s="224"/>
    </row>
    <row r="801" s="113" customFormat="1" ht="15" customHeight="1" spans="1:5">
      <c r="A801" s="225" t="s">
        <v>643</v>
      </c>
      <c r="B801" s="226">
        <v>0</v>
      </c>
      <c r="C801" s="226"/>
      <c r="D801" s="222"/>
      <c r="E801" s="224"/>
    </row>
    <row r="802" s="113" customFormat="1" ht="15" customHeight="1" spans="1:5">
      <c r="A802" s="225" t="s">
        <v>644</v>
      </c>
      <c r="B802" s="226">
        <v>0</v>
      </c>
      <c r="C802" s="226"/>
      <c r="D802" s="222"/>
      <c r="E802" s="224"/>
    </row>
    <row r="803" s="113" customFormat="1" ht="15" customHeight="1" spans="1:5">
      <c r="A803" s="225" t="s">
        <v>645</v>
      </c>
      <c r="B803" s="226">
        <v>96</v>
      </c>
      <c r="C803" s="226">
        <v>26</v>
      </c>
      <c r="D803" s="222">
        <f t="shared" si="11"/>
        <v>-0.729166666666667</v>
      </c>
      <c r="E803" s="224"/>
    </row>
    <row r="804" s="113" customFormat="1" ht="15" customHeight="1" spans="1:5">
      <c r="A804" s="225" t="s">
        <v>646</v>
      </c>
      <c r="B804" s="226">
        <v>2573</v>
      </c>
      <c r="C804" s="226">
        <v>91</v>
      </c>
      <c r="D804" s="222">
        <f t="shared" si="11"/>
        <v>-0.964632724446172</v>
      </c>
      <c r="E804" s="224"/>
    </row>
    <row r="805" s="113" customFormat="1" ht="15" customHeight="1" spans="1:5">
      <c r="A805" s="225" t="s">
        <v>647</v>
      </c>
      <c r="B805" s="226"/>
      <c r="C805" s="226"/>
      <c r="D805" s="222"/>
      <c r="E805" s="224"/>
    </row>
    <row r="806" s="113" customFormat="1" ht="15" customHeight="1" spans="1:5">
      <c r="A806" s="225" t="s">
        <v>637</v>
      </c>
      <c r="B806" s="226">
        <v>263</v>
      </c>
      <c r="C806" s="226">
        <v>3377</v>
      </c>
      <c r="D806" s="222">
        <f t="shared" si="11"/>
        <v>11.8403041825095</v>
      </c>
      <c r="E806" s="224"/>
    </row>
    <row r="807" s="113" customFormat="1" ht="15" customHeight="1" spans="1:5">
      <c r="A807" s="225" t="s">
        <v>648</v>
      </c>
      <c r="B807" s="226"/>
      <c r="C807" s="226"/>
      <c r="D807" s="222"/>
      <c r="E807" s="224"/>
    </row>
    <row r="808" s="113" customFormat="1" ht="15" customHeight="1" spans="1:5">
      <c r="A808" s="225" t="s">
        <v>649</v>
      </c>
      <c r="B808" s="226"/>
      <c r="C808" s="226"/>
      <c r="D808" s="222"/>
      <c r="E808" s="224"/>
    </row>
    <row r="809" s="113" customFormat="1" ht="15" customHeight="1" spans="1:5">
      <c r="A809" s="225" t="s">
        <v>650</v>
      </c>
      <c r="B809" s="226">
        <v>1252</v>
      </c>
      <c r="C809" s="226">
        <v>1023</v>
      </c>
      <c r="D809" s="222">
        <f t="shared" si="11"/>
        <v>-0.182907348242811</v>
      </c>
      <c r="E809" s="224"/>
    </row>
    <row r="810" s="113" customFormat="1" ht="15" customHeight="1" spans="1:5">
      <c r="A810" s="225" t="s">
        <v>651</v>
      </c>
      <c r="B810" s="226"/>
      <c r="C810" s="226"/>
      <c r="D810" s="222"/>
      <c r="E810" s="224"/>
    </row>
    <row r="811" s="113" customFormat="1" ht="15" customHeight="1" spans="1:5">
      <c r="A811" s="225" t="s">
        <v>652</v>
      </c>
      <c r="B811" s="226">
        <v>128</v>
      </c>
      <c r="C811" s="226">
        <v>158</v>
      </c>
      <c r="D811" s="222">
        <f t="shared" si="11"/>
        <v>0.234375</v>
      </c>
      <c r="E811" s="224"/>
    </row>
    <row r="812" s="113" customFormat="1" ht="15" customHeight="1" spans="1:5">
      <c r="A812" s="225" t="s">
        <v>653</v>
      </c>
      <c r="B812" s="226"/>
      <c r="C812" s="226"/>
      <c r="D812" s="222"/>
      <c r="E812" s="224"/>
    </row>
    <row r="813" s="113" customFormat="1" ht="15" customHeight="1" spans="1:5">
      <c r="A813" s="225" t="s">
        <v>654</v>
      </c>
      <c r="B813" s="226"/>
      <c r="C813" s="226">
        <v>34</v>
      </c>
      <c r="D813" s="222"/>
      <c r="E813" s="224"/>
    </row>
    <row r="814" s="113" customFormat="1" ht="15" customHeight="1" spans="1:5">
      <c r="A814" s="227" t="s">
        <v>655</v>
      </c>
      <c r="B814" s="226">
        <v>3235</v>
      </c>
      <c r="C814" s="226">
        <v>3937</v>
      </c>
      <c r="D814" s="222">
        <f t="shared" si="11"/>
        <v>0.217001545595054</v>
      </c>
      <c r="E814" s="224"/>
    </row>
    <row r="815" s="113" customFormat="1" ht="15" customHeight="1" spans="1:5">
      <c r="A815" s="225" t="s">
        <v>656</v>
      </c>
      <c r="B815" s="226">
        <v>4229</v>
      </c>
      <c r="C815" s="226">
        <v>1371</v>
      </c>
      <c r="D815" s="222">
        <f t="shared" si="11"/>
        <v>-0.675809884133365</v>
      </c>
      <c r="E815" s="224"/>
    </row>
    <row r="816" s="113" customFormat="1" ht="15" customHeight="1" spans="1:5">
      <c r="A816" s="220" t="s">
        <v>657</v>
      </c>
      <c r="B816" s="221">
        <f>SUM(B817:B839)</f>
        <v>3875</v>
      </c>
      <c r="C816" s="221">
        <f>SUM(C817:C839)</f>
        <v>4873</v>
      </c>
      <c r="D816" s="222">
        <f t="shared" si="11"/>
        <v>0.257548387096774</v>
      </c>
      <c r="E816" s="224"/>
    </row>
    <row r="817" s="113" customFormat="1" ht="15" customHeight="1" spans="1:5">
      <c r="A817" s="225" t="s">
        <v>43</v>
      </c>
      <c r="B817" s="226">
        <v>230</v>
      </c>
      <c r="C817" s="226">
        <v>228</v>
      </c>
      <c r="D817" s="222">
        <f t="shared" si="11"/>
        <v>-0.00869565217391304</v>
      </c>
      <c r="E817" s="224"/>
    </row>
    <row r="818" s="113" customFormat="1" ht="15" customHeight="1" spans="1:5">
      <c r="A818" s="225" t="s">
        <v>44</v>
      </c>
      <c r="B818" s="226">
        <v>23</v>
      </c>
      <c r="C818" s="226">
        <v>21</v>
      </c>
      <c r="D818" s="222">
        <f t="shared" si="11"/>
        <v>-0.0869565217391304</v>
      </c>
      <c r="E818" s="224"/>
    </row>
    <row r="819" s="113" customFormat="1" ht="15" customHeight="1" spans="1:5">
      <c r="A819" s="225" t="s">
        <v>45</v>
      </c>
      <c r="B819" s="226">
        <v>292</v>
      </c>
      <c r="C819" s="226">
        <v>315</v>
      </c>
      <c r="D819" s="222">
        <f t="shared" si="11"/>
        <v>0.0787671232876712</v>
      </c>
      <c r="E819" s="224"/>
    </row>
    <row r="820" s="113" customFormat="1" ht="15" customHeight="1" spans="1:5">
      <c r="A820" s="225" t="s">
        <v>658</v>
      </c>
      <c r="B820" s="226"/>
      <c r="C820" s="226"/>
      <c r="D820" s="222"/>
      <c r="E820" s="224"/>
    </row>
    <row r="821" s="113" customFormat="1" ht="15" customHeight="1" spans="1:5">
      <c r="A821" s="225" t="s">
        <v>659</v>
      </c>
      <c r="B821" s="226">
        <v>1114</v>
      </c>
      <c r="C821" s="226">
        <v>876</v>
      </c>
      <c r="D821" s="222">
        <f t="shared" si="11"/>
        <v>-0.213644524236984</v>
      </c>
      <c r="E821" s="224"/>
    </row>
    <row r="822" s="113" customFormat="1" ht="15" customHeight="1" spans="1:5">
      <c r="A822" s="225" t="s">
        <v>660</v>
      </c>
      <c r="B822" s="226"/>
      <c r="C822" s="226"/>
      <c r="D822" s="222"/>
      <c r="E822" s="224"/>
    </row>
    <row r="823" s="113" customFormat="1" ht="15" customHeight="1" spans="1:5">
      <c r="A823" s="225" t="s">
        <v>661</v>
      </c>
      <c r="B823" s="226">
        <v>60</v>
      </c>
      <c r="C823" s="226">
        <v>175</v>
      </c>
      <c r="D823" s="222">
        <f t="shared" si="11"/>
        <v>1.91666666666667</v>
      </c>
      <c r="E823" s="224"/>
    </row>
    <row r="824" s="113" customFormat="1" ht="15" customHeight="1" spans="1:5">
      <c r="A824" s="225" t="s">
        <v>662</v>
      </c>
      <c r="B824" s="226">
        <v>423</v>
      </c>
      <c r="C824" s="226">
        <v>423</v>
      </c>
      <c r="D824" s="222">
        <f t="shared" si="11"/>
        <v>0</v>
      </c>
      <c r="E824" s="224"/>
    </row>
    <row r="825" s="113" customFormat="1" ht="15" customHeight="1" spans="1:5">
      <c r="A825" s="225" t="s">
        <v>663</v>
      </c>
      <c r="B825" s="226"/>
      <c r="C825" s="226">
        <v>5</v>
      </c>
      <c r="D825" s="222"/>
      <c r="E825" s="224"/>
    </row>
    <row r="826" s="113" customFormat="1" ht="15" customHeight="1" spans="1:5">
      <c r="A826" s="225" t="s">
        <v>664</v>
      </c>
      <c r="B826" s="226">
        <v>0</v>
      </c>
      <c r="C826" s="226"/>
      <c r="D826" s="222"/>
      <c r="E826" s="224"/>
    </row>
    <row r="827" s="113" customFormat="1" ht="15" customHeight="1" spans="1:5">
      <c r="A827" s="225" t="s">
        <v>665</v>
      </c>
      <c r="B827" s="226">
        <v>0</v>
      </c>
      <c r="C827" s="226"/>
      <c r="D827" s="222"/>
      <c r="E827" s="224"/>
    </row>
    <row r="828" s="113" customFormat="1" ht="15" customHeight="1" spans="1:5">
      <c r="A828" s="225" t="s">
        <v>666</v>
      </c>
      <c r="B828" s="226">
        <v>0</v>
      </c>
      <c r="C828" s="226"/>
      <c r="D828" s="222"/>
      <c r="E828" s="224"/>
    </row>
    <row r="829" s="113" customFormat="1" ht="15" customHeight="1" spans="1:5">
      <c r="A829" s="225" t="s">
        <v>667</v>
      </c>
      <c r="B829" s="226">
        <v>0</v>
      </c>
      <c r="C829" s="226"/>
      <c r="D829" s="222"/>
      <c r="E829" s="224"/>
    </row>
    <row r="830" s="113" customFormat="1" ht="15" customHeight="1" spans="1:5">
      <c r="A830" s="225" t="s">
        <v>668</v>
      </c>
      <c r="B830" s="226">
        <v>400</v>
      </c>
      <c r="C830" s="226">
        <v>169</v>
      </c>
      <c r="D830" s="222">
        <f t="shared" si="11"/>
        <v>-0.5775</v>
      </c>
      <c r="E830" s="224"/>
    </row>
    <row r="831" s="113" customFormat="1" ht="15" customHeight="1" spans="1:5">
      <c r="A831" s="225" t="s">
        <v>669</v>
      </c>
      <c r="B831" s="226">
        <v>0</v>
      </c>
      <c r="C831" s="226"/>
      <c r="D831" s="222"/>
      <c r="E831" s="224"/>
    </row>
    <row r="832" s="113" customFormat="1" ht="15" customHeight="1" spans="1:5">
      <c r="A832" s="225" t="s">
        <v>670</v>
      </c>
      <c r="B832" s="226">
        <v>0</v>
      </c>
      <c r="C832" s="226"/>
      <c r="D832" s="222"/>
      <c r="E832" s="224"/>
    </row>
    <row r="833" s="113" customFormat="1" ht="15" customHeight="1" spans="1:5">
      <c r="A833" s="225" t="s">
        <v>671</v>
      </c>
      <c r="B833" s="226">
        <v>0</v>
      </c>
      <c r="C833" s="226"/>
      <c r="D833" s="222"/>
      <c r="E833" s="224"/>
    </row>
    <row r="834" s="113" customFormat="1" ht="15" customHeight="1" spans="1:5">
      <c r="A834" s="225" t="s">
        <v>672</v>
      </c>
      <c r="B834" s="226">
        <v>0</v>
      </c>
      <c r="C834" s="226"/>
      <c r="D834" s="222"/>
      <c r="E834" s="224"/>
    </row>
    <row r="835" s="113" customFormat="1" ht="15" customHeight="1" spans="1:5">
      <c r="A835" s="225" t="s">
        <v>673</v>
      </c>
      <c r="B835" s="226">
        <v>197</v>
      </c>
      <c r="C835" s="226">
        <v>134</v>
      </c>
      <c r="D835" s="222">
        <f t="shared" si="11"/>
        <v>-0.319796954314721</v>
      </c>
      <c r="E835" s="224"/>
    </row>
    <row r="836" s="113" customFormat="1" ht="15" customHeight="1" spans="1:5">
      <c r="A836" s="225" t="s">
        <v>674</v>
      </c>
      <c r="B836" s="226"/>
      <c r="C836" s="226"/>
      <c r="D836" s="222"/>
      <c r="E836" s="224"/>
    </row>
    <row r="837" s="113" customFormat="1" ht="15" customHeight="1" spans="1:5">
      <c r="A837" s="225" t="s">
        <v>675</v>
      </c>
      <c r="B837" s="226"/>
      <c r="C837" s="226"/>
      <c r="D837" s="222"/>
      <c r="E837" s="224"/>
    </row>
    <row r="838" s="113" customFormat="1" ht="15" customHeight="1" spans="1:5">
      <c r="A838" s="225" t="s">
        <v>676</v>
      </c>
      <c r="B838" s="226">
        <v>484</v>
      </c>
      <c r="C838" s="226">
        <v>542</v>
      </c>
      <c r="D838" s="222">
        <f>(C838-B838)/B838</f>
        <v>0.119834710743802</v>
      </c>
      <c r="E838" s="224"/>
    </row>
    <row r="839" s="113" customFormat="1" ht="15" customHeight="1" spans="1:5">
      <c r="A839" s="225" t="s">
        <v>677</v>
      </c>
      <c r="B839" s="226">
        <v>652</v>
      </c>
      <c r="C839" s="226">
        <v>1985</v>
      </c>
      <c r="D839" s="222">
        <f>(C839-B839)/B839</f>
        <v>2.04447852760736</v>
      </c>
      <c r="E839" s="224"/>
    </row>
    <row r="840" s="113" customFormat="1" ht="15" customHeight="1" spans="1:5">
      <c r="A840" s="220" t="s">
        <v>678</v>
      </c>
      <c r="B840" s="221">
        <f>SUM(B841:B866)</f>
        <v>23149</v>
      </c>
      <c r="C840" s="221">
        <f>SUM(C841:C866)</f>
        <v>23745</v>
      </c>
      <c r="D840" s="222">
        <f>(C840-B840)/B840</f>
        <v>0.0257462525379066</v>
      </c>
      <c r="E840" s="224"/>
    </row>
    <row r="841" s="113" customFormat="1" ht="15" customHeight="1" spans="1:5">
      <c r="A841" s="225" t="s">
        <v>43</v>
      </c>
      <c r="B841" s="226">
        <v>274</v>
      </c>
      <c r="C841" s="226">
        <v>286</v>
      </c>
      <c r="D841" s="222">
        <f>(C841-B841)/B841</f>
        <v>0.0437956204379562</v>
      </c>
      <c r="E841" s="224"/>
    </row>
    <row r="842" s="113" customFormat="1" ht="15" customHeight="1" spans="1:5">
      <c r="A842" s="225" t="s">
        <v>44</v>
      </c>
      <c r="B842" s="226"/>
      <c r="C842" s="226">
        <v>135</v>
      </c>
      <c r="D842" s="222"/>
      <c r="E842" s="224"/>
    </row>
    <row r="843" s="113" customFormat="1" ht="15" customHeight="1" spans="1:5">
      <c r="A843" s="225" t="s">
        <v>45</v>
      </c>
      <c r="B843" s="226">
        <v>500</v>
      </c>
      <c r="C843" s="226">
        <v>518</v>
      </c>
      <c r="D843" s="222">
        <f>(C843-B843)/B843</f>
        <v>0.036</v>
      </c>
      <c r="E843" s="224"/>
    </row>
    <row r="844" s="113" customFormat="1" ht="15" customHeight="1" spans="1:6">
      <c r="A844" s="225" t="s">
        <v>679</v>
      </c>
      <c r="B844" s="226"/>
      <c r="C844" s="226"/>
      <c r="D844" s="222"/>
      <c r="E844" s="224"/>
      <c r="F844" s="207"/>
    </row>
    <row r="845" s="113" customFormat="1" ht="15" customHeight="1" spans="1:5">
      <c r="A845" s="225" t="s">
        <v>680</v>
      </c>
      <c r="B845" s="226">
        <v>18180</v>
      </c>
      <c r="C845" s="226">
        <v>21258</v>
      </c>
      <c r="D845" s="222">
        <f>(C845-B845)/B845</f>
        <v>0.169306930693069</v>
      </c>
      <c r="E845" s="224"/>
    </row>
    <row r="846" s="113" customFormat="1" ht="15" customHeight="1" spans="1:5">
      <c r="A846" s="225" t="s">
        <v>681</v>
      </c>
      <c r="B846" s="226"/>
      <c r="C846" s="226"/>
      <c r="D846" s="222"/>
      <c r="E846" s="224"/>
    </row>
    <row r="847" s="113" customFormat="1" ht="15" customHeight="1" spans="1:5">
      <c r="A847" s="225" t="s">
        <v>682</v>
      </c>
      <c r="B847" s="226">
        <v>0</v>
      </c>
      <c r="C847" s="226"/>
      <c r="D847" s="222"/>
      <c r="E847" s="224"/>
    </row>
    <row r="848" s="113" customFormat="1" ht="15" customHeight="1" spans="1:5">
      <c r="A848" s="225" t="s">
        <v>683</v>
      </c>
      <c r="B848" s="226">
        <v>378</v>
      </c>
      <c r="C848" s="226">
        <v>638</v>
      </c>
      <c r="D848" s="222">
        <f>(C848-B848)/B848</f>
        <v>0.687830687830688</v>
      </c>
      <c r="E848" s="224"/>
    </row>
    <row r="849" s="113" customFormat="1" ht="15" customHeight="1" spans="1:5">
      <c r="A849" s="225" t="s">
        <v>684</v>
      </c>
      <c r="B849" s="226">
        <v>0</v>
      </c>
      <c r="C849" s="226"/>
      <c r="D849" s="222"/>
      <c r="E849" s="224"/>
    </row>
    <row r="850" s="113" customFormat="1" ht="15" customHeight="1" spans="1:5">
      <c r="A850" s="225" t="s">
        <v>685</v>
      </c>
      <c r="B850" s="226">
        <v>0</v>
      </c>
      <c r="C850" s="226"/>
      <c r="D850" s="222"/>
      <c r="E850" s="224"/>
    </row>
    <row r="851" s="113" customFormat="1" ht="15" customHeight="1" spans="1:5">
      <c r="A851" s="225" t="s">
        <v>686</v>
      </c>
      <c r="B851" s="226">
        <v>0</v>
      </c>
      <c r="C851" s="226">
        <v>2</v>
      </c>
      <c r="D851" s="222"/>
      <c r="E851" s="224"/>
    </row>
    <row r="852" s="113" customFormat="1" ht="15" customHeight="1" spans="1:5">
      <c r="A852" s="225" t="s">
        <v>687</v>
      </c>
      <c r="B852" s="226">
        <v>0</v>
      </c>
      <c r="C852" s="226"/>
      <c r="D852" s="222"/>
      <c r="E852" s="224"/>
    </row>
    <row r="853" s="113" customFormat="1" ht="15" customHeight="1" spans="1:5">
      <c r="A853" s="225" t="s">
        <v>688</v>
      </c>
      <c r="B853" s="226">
        <v>0</v>
      </c>
      <c r="C853" s="226"/>
      <c r="D853" s="222"/>
      <c r="E853" s="224"/>
    </row>
    <row r="854" s="113" customFormat="1" ht="15" customHeight="1" spans="1:5">
      <c r="A854" s="225" t="s">
        <v>689</v>
      </c>
      <c r="B854" s="226">
        <v>38</v>
      </c>
      <c r="C854" s="226">
        <v>130</v>
      </c>
      <c r="D854" s="222">
        <f>(C854-B854)/B854</f>
        <v>2.42105263157895</v>
      </c>
      <c r="E854" s="224"/>
    </row>
    <row r="855" s="113" customFormat="1" ht="15" customHeight="1" spans="1:5">
      <c r="A855" s="225" t="s">
        <v>690</v>
      </c>
      <c r="B855" s="226">
        <v>0</v>
      </c>
      <c r="C855" s="226">
        <v>152</v>
      </c>
      <c r="D855" s="222"/>
      <c r="E855" s="224"/>
    </row>
    <row r="856" s="113" customFormat="1" ht="15" customHeight="1" spans="1:5">
      <c r="A856" s="225" t="s">
        <v>691</v>
      </c>
      <c r="B856" s="226">
        <v>10</v>
      </c>
      <c r="C856" s="226">
        <v>10</v>
      </c>
      <c r="D856" s="222">
        <f>(C856-B856)/B856</f>
        <v>0</v>
      </c>
      <c r="E856" s="224"/>
    </row>
    <row r="857" s="113" customFormat="1" ht="15" customHeight="1" spans="1:5">
      <c r="A857" s="225" t="s">
        <v>692</v>
      </c>
      <c r="B857" s="226">
        <v>0</v>
      </c>
      <c r="C857" s="226"/>
      <c r="D857" s="222"/>
      <c r="E857" s="224"/>
    </row>
    <row r="858" s="113" customFormat="1" ht="15" customHeight="1" spans="1:5">
      <c r="A858" s="225" t="s">
        <v>693</v>
      </c>
      <c r="B858" s="226">
        <v>0</v>
      </c>
      <c r="C858" s="226"/>
      <c r="D858" s="222"/>
      <c r="E858" s="224"/>
    </row>
    <row r="859" s="113" customFormat="1" ht="15" customHeight="1" spans="1:5">
      <c r="A859" s="225" t="s">
        <v>694</v>
      </c>
      <c r="B859" s="226"/>
      <c r="C859" s="226"/>
      <c r="D859" s="222"/>
      <c r="E859" s="224"/>
    </row>
    <row r="860" s="113" customFormat="1" ht="15" customHeight="1" spans="1:5">
      <c r="A860" s="225" t="s">
        <v>695</v>
      </c>
      <c r="B860" s="226"/>
      <c r="C860" s="226">
        <v>2</v>
      </c>
      <c r="D860" s="222"/>
      <c r="E860" s="224"/>
    </row>
    <row r="861" s="113" customFormat="1" ht="15" customHeight="1" spans="1:5">
      <c r="A861" s="225" t="s">
        <v>696</v>
      </c>
      <c r="B861" s="226"/>
      <c r="C861" s="226"/>
      <c r="D861" s="222"/>
      <c r="E861" s="224"/>
    </row>
    <row r="862" s="113" customFormat="1" ht="15" customHeight="1" spans="1:5">
      <c r="A862" s="225" t="s">
        <v>697</v>
      </c>
      <c r="B862" s="226"/>
      <c r="C862" s="226">
        <v>454</v>
      </c>
      <c r="D862" s="222"/>
      <c r="E862" s="224"/>
    </row>
    <row r="863" s="113" customFormat="1" ht="15" customHeight="1" spans="1:5">
      <c r="A863" s="225" t="s">
        <v>669</v>
      </c>
      <c r="B863" s="226"/>
      <c r="C863" s="226"/>
      <c r="D863" s="222"/>
      <c r="E863" s="224"/>
    </row>
    <row r="864" s="113" customFormat="1" ht="15" customHeight="1" spans="1:5">
      <c r="A864" s="225" t="s">
        <v>698</v>
      </c>
      <c r="B864" s="226"/>
      <c r="C864" s="226"/>
      <c r="D864" s="222"/>
      <c r="E864" s="224"/>
    </row>
    <row r="865" s="113" customFormat="1" ht="15" customHeight="1" spans="1:5">
      <c r="A865" s="225" t="s">
        <v>699</v>
      </c>
      <c r="B865" s="226"/>
      <c r="C865" s="226"/>
      <c r="D865" s="222"/>
      <c r="E865" s="224"/>
    </row>
    <row r="866" s="113" customFormat="1" ht="15" customHeight="1" spans="1:5">
      <c r="A866" s="225" t="s">
        <v>700</v>
      </c>
      <c r="B866" s="226">
        <v>3769</v>
      </c>
      <c r="C866" s="226">
        <v>160</v>
      </c>
      <c r="D866" s="222">
        <f>(C866-B866)/B866</f>
        <v>-0.957548421331918</v>
      </c>
      <c r="E866" s="224"/>
    </row>
    <row r="867" s="113" customFormat="1" ht="15" customHeight="1" spans="1:5">
      <c r="A867" s="220" t="s">
        <v>701</v>
      </c>
      <c r="B867" s="221">
        <f>SUM(B868:B877)</f>
        <v>0</v>
      </c>
      <c r="C867" s="221">
        <f>SUM(C868:C877)</f>
        <v>0</v>
      </c>
      <c r="D867" s="222"/>
      <c r="E867" s="224"/>
    </row>
    <row r="868" s="113" customFormat="1" ht="15" customHeight="1" spans="1:5">
      <c r="A868" s="225" t="s">
        <v>43</v>
      </c>
      <c r="B868" s="226">
        <v>0</v>
      </c>
      <c r="C868" s="226"/>
      <c r="D868" s="222"/>
      <c r="E868" s="224"/>
    </row>
    <row r="869" s="113" customFormat="1" ht="15" customHeight="1" spans="1:5">
      <c r="A869" s="225" t="s">
        <v>44</v>
      </c>
      <c r="B869" s="226">
        <v>0</v>
      </c>
      <c r="C869" s="226"/>
      <c r="D869" s="222"/>
      <c r="E869" s="224"/>
    </row>
    <row r="870" s="113" customFormat="1" ht="15" customHeight="1" spans="1:5">
      <c r="A870" s="225" t="s">
        <v>45</v>
      </c>
      <c r="B870" s="226">
        <v>0</v>
      </c>
      <c r="C870" s="226"/>
      <c r="D870" s="222"/>
      <c r="E870" s="224"/>
    </row>
    <row r="871" s="113" customFormat="1" ht="15" customHeight="1" spans="1:5">
      <c r="A871" s="225" t="s">
        <v>702</v>
      </c>
      <c r="B871" s="226">
        <v>0</v>
      </c>
      <c r="C871" s="226"/>
      <c r="D871" s="222"/>
      <c r="E871" s="224"/>
    </row>
    <row r="872" s="113" customFormat="1" ht="15" customHeight="1" spans="1:5">
      <c r="A872" s="225" t="s">
        <v>703</v>
      </c>
      <c r="B872" s="226">
        <v>0</v>
      </c>
      <c r="C872" s="226"/>
      <c r="D872" s="222"/>
      <c r="E872" s="224"/>
    </row>
    <row r="873" s="113" customFormat="1" ht="15" customHeight="1" spans="1:5">
      <c r="A873" s="225" t="s">
        <v>704</v>
      </c>
      <c r="B873" s="226">
        <v>0</v>
      </c>
      <c r="C873" s="226"/>
      <c r="D873" s="222"/>
      <c r="E873" s="224"/>
    </row>
    <row r="874" s="113" customFormat="1" ht="15" customHeight="1" spans="1:5">
      <c r="A874" s="225" t="s">
        <v>705</v>
      </c>
      <c r="B874" s="226">
        <v>0</v>
      </c>
      <c r="C874" s="226"/>
      <c r="D874" s="222"/>
      <c r="E874" s="224"/>
    </row>
    <row r="875" s="113" customFormat="1" ht="15" customHeight="1" spans="1:5">
      <c r="A875" s="225" t="s">
        <v>706</v>
      </c>
      <c r="B875" s="226">
        <v>0</v>
      </c>
      <c r="C875" s="226"/>
      <c r="D875" s="222"/>
      <c r="E875" s="224"/>
    </row>
    <row r="876" s="113" customFormat="1" ht="15" customHeight="1" spans="1:5">
      <c r="A876" s="225" t="s">
        <v>707</v>
      </c>
      <c r="B876" s="226">
        <v>0</v>
      </c>
      <c r="C876" s="226"/>
      <c r="D876" s="222"/>
      <c r="E876" s="224"/>
    </row>
    <row r="877" s="113" customFormat="1" ht="15" customHeight="1" spans="1:5">
      <c r="A877" s="225" t="s">
        <v>708</v>
      </c>
      <c r="B877" s="226">
        <v>0</v>
      </c>
      <c r="C877" s="226"/>
      <c r="D877" s="222"/>
      <c r="E877" s="224"/>
    </row>
    <row r="878" s="113" customFormat="1" ht="15" customHeight="1" spans="1:5">
      <c r="A878" s="220" t="s">
        <v>709</v>
      </c>
      <c r="B878" s="221">
        <f>SUM(B879:B888)</f>
        <v>14638</v>
      </c>
      <c r="C878" s="221">
        <f>SUM(C879:C888)</f>
        <v>21769</v>
      </c>
      <c r="D878" s="222">
        <f>(C878-B878)/B878</f>
        <v>0.487156715398278</v>
      </c>
      <c r="E878" s="224"/>
    </row>
    <row r="879" s="113" customFormat="1" ht="15" customHeight="1" spans="1:5">
      <c r="A879" s="225" t="s">
        <v>43</v>
      </c>
      <c r="B879" s="226">
        <v>227</v>
      </c>
      <c r="C879" s="226">
        <v>98</v>
      </c>
      <c r="D879" s="222">
        <f>(C879-B879)/B879</f>
        <v>-0.568281938325991</v>
      </c>
      <c r="E879" s="224"/>
    </row>
    <row r="880" s="113" customFormat="1" ht="15" customHeight="1" spans="1:5">
      <c r="A880" s="225" t="s">
        <v>44</v>
      </c>
      <c r="B880" s="226"/>
      <c r="C880" s="226"/>
      <c r="D880" s="222"/>
      <c r="E880" s="224"/>
    </row>
    <row r="881" s="113" customFormat="1" ht="15" customHeight="1" spans="1:6">
      <c r="A881" s="225" t="s">
        <v>45</v>
      </c>
      <c r="B881" s="226"/>
      <c r="C881" s="226"/>
      <c r="D881" s="222"/>
      <c r="E881" s="224"/>
      <c r="F881" s="207"/>
    </row>
    <row r="882" s="113" customFormat="1" ht="15" customHeight="1" spans="1:5">
      <c r="A882" s="225" t="s">
        <v>710</v>
      </c>
      <c r="B882" s="226">
        <v>2122</v>
      </c>
      <c r="C882" s="226">
        <v>6248</v>
      </c>
      <c r="D882" s="222">
        <f>(C882-B882)/B882</f>
        <v>1.94439208294062</v>
      </c>
      <c r="E882" s="224"/>
    </row>
    <row r="883" s="113" customFormat="1" ht="15" customHeight="1" spans="1:5">
      <c r="A883" s="225" t="s">
        <v>711</v>
      </c>
      <c r="B883" s="226">
        <v>844</v>
      </c>
      <c r="C883" s="226">
        <v>5832</v>
      </c>
      <c r="D883" s="222">
        <f>(C883-B883)/B883</f>
        <v>5.90995260663507</v>
      </c>
      <c r="E883" s="224"/>
    </row>
    <row r="884" s="113" customFormat="1" ht="15" customHeight="1" spans="1:5">
      <c r="A884" s="225" t="s">
        <v>712</v>
      </c>
      <c r="B884" s="226">
        <v>1071</v>
      </c>
      <c r="C884" s="226">
        <v>7683</v>
      </c>
      <c r="D884" s="222">
        <f>(C884-B884)/B884</f>
        <v>6.17366946778712</v>
      </c>
      <c r="E884" s="224"/>
    </row>
    <row r="885" s="198" customFormat="1" ht="15" customHeight="1" spans="1:5">
      <c r="A885" s="225" t="s">
        <v>713</v>
      </c>
      <c r="B885" s="226"/>
      <c r="C885" s="226">
        <v>1375</v>
      </c>
      <c r="D885" s="222"/>
      <c r="E885" s="147"/>
    </row>
    <row r="886" s="113" customFormat="1" ht="15" customHeight="1" spans="1:5">
      <c r="A886" s="225" t="s">
        <v>714</v>
      </c>
      <c r="B886" s="226">
        <v>0</v>
      </c>
      <c r="C886" s="226"/>
      <c r="D886" s="222"/>
      <c r="E886" s="224"/>
    </row>
    <row r="887" s="113" customFormat="1" ht="15" customHeight="1" spans="1:5">
      <c r="A887" s="225" t="s">
        <v>52</v>
      </c>
      <c r="B887" s="226">
        <v>255</v>
      </c>
      <c r="C887" s="226">
        <v>142</v>
      </c>
      <c r="D887" s="222">
        <f>(C887-B887)/B887</f>
        <v>-0.443137254901961</v>
      </c>
      <c r="E887" s="224"/>
    </row>
    <row r="888" s="113" customFormat="1" ht="15" customHeight="1" spans="1:5">
      <c r="A888" s="225" t="s">
        <v>715</v>
      </c>
      <c r="B888" s="226">
        <v>10119</v>
      </c>
      <c r="C888" s="226">
        <v>391</v>
      </c>
      <c r="D888" s="222">
        <f>(C888-B888)/B888</f>
        <v>-0.96135981816385</v>
      </c>
      <c r="E888" s="224"/>
    </row>
    <row r="889" s="113" customFormat="1" ht="15" customHeight="1" spans="1:5">
      <c r="A889" s="220" t="s">
        <v>716</v>
      </c>
      <c r="B889" s="221">
        <f>SUM(B890:B894)</f>
        <v>0</v>
      </c>
      <c r="C889" s="221">
        <f>SUM(C890:C894)</f>
        <v>0</v>
      </c>
      <c r="D889" s="222"/>
      <c r="E889" s="224"/>
    </row>
    <row r="890" s="113" customFormat="1" ht="15" customHeight="1" spans="1:5">
      <c r="A890" s="225" t="s">
        <v>288</v>
      </c>
      <c r="B890" s="226">
        <v>0</v>
      </c>
      <c r="C890" s="226"/>
      <c r="D890" s="222"/>
      <c r="E890" s="224"/>
    </row>
    <row r="891" s="113" customFormat="1" ht="15" customHeight="1" spans="1:5">
      <c r="A891" s="225" t="s">
        <v>717</v>
      </c>
      <c r="B891" s="226">
        <v>0</v>
      </c>
      <c r="C891" s="226"/>
      <c r="D891" s="222"/>
      <c r="E891" s="224"/>
    </row>
    <row r="892" s="113" customFormat="1" ht="15" customHeight="1" spans="1:5">
      <c r="A892" s="225" t="s">
        <v>718</v>
      </c>
      <c r="B892" s="226">
        <v>0</v>
      </c>
      <c r="C892" s="226"/>
      <c r="D892" s="222"/>
      <c r="E892" s="224"/>
    </row>
    <row r="893" s="113" customFormat="1" ht="15" customHeight="1" spans="1:5">
      <c r="A893" s="225" t="s">
        <v>719</v>
      </c>
      <c r="B893" s="226">
        <v>0</v>
      </c>
      <c r="C893" s="226"/>
      <c r="D893" s="222"/>
      <c r="E893" s="224"/>
    </row>
    <row r="894" s="113" customFormat="1" ht="15" customHeight="1" spans="1:5">
      <c r="A894" s="225" t="s">
        <v>720</v>
      </c>
      <c r="B894" s="226">
        <v>0</v>
      </c>
      <c r="C894" s="226"/>
      <c r="D894" s="222"/>
      <c r="E894" s="224"/>
    </row>
    <row r="895" s="113" customFormat="1" ht="15" customHeight="1" spans="1:5">
      <c r="A895" s="220" t="s">
        <v>721</v>
      </c>
      <c r="B895" s="221">
        <f>SUM(B896:B901)</f>
        <v>5656</v>
      </c>
      <c r="C895" s="221">
        <f>SUM(C896:C901)</f>
        <v>5319</v>
      </c>
      <c r="D895" s="222">
        <f>(C895-B895)/B895</f>
        <v>-0.0595827439886846</v>
      </c>
      <c r="E895" s="224"/>
    </row>
    <row r="896" s="113" customFormat="1" ht="15" customHeight="1" spans="1:5">
      <c r="A896" s="225" t="s">
        <v>722</v>
      </c>
      <c r="B896" s="228">
        <v>568</v>
      </c>
      <c r="C896" s="228"/>
      <c r="D896" s="222">
        <f>(C896-B896)/B896</f>
        <v>-1</v>
      </c>
      <c r="E896" s="224"/>
    </row>
    <row r="897" s="113" customFormat="1" ht="15" customHeight="1" spans="1:5">
      <c r="A897" s="225" t="s">
        <v>723</v>
      </c>
      <c r="B897" s="229">
        <v>0</v>
      </c>
      <c r="C897" s="228"/>
      <c r="D897" s="222"/>
      <c r="E897" s="224"/>
    </row>
    <row r="898" s="113" customFormat="1" ht="15" customHeight="1" spans="1:5">
      <c r="A898" s="225" t="s">
        <v>724</v>
      </c>
      <c r="B898" s="226">
        <v>5053</v>
      </c>
      <c r="C898" s="228">
        <v>5319</v>
      </c>
      <c r="D898" s="222">
        <f>(C898-B898)/B898</f>
        <v>0.0526419948545419</v>
      </c>
      <c r="E898" s="224"/>
    </row>
    <row r="899" s="113" customFormat="1" ht="15" customHeight="1" spans="1:5">
      <c r="A899" s="225" t="s">
        <v>725</v>
      </c>
      <c r="B899" s="226">
        <v>35</v>
      </c>
      <c r="C899" s="228"/>
      <c r="D899" s="222">
        <f>(C899-B899)/B899</f>
        <v>-1</v>
      </c>
      <c r="E899" s="224"/>
    </row>
    <row r="900" s="113" customFormat="1" ht="15" customHeight="1" spans="1:5">
      <c r="A900" s="225" t="s">
        <v>726</v>
      </c>
      <c r="B900" s="229">
        <v>0</v>
      </c>
      <c r="C900" s="228"/>
      <c r="D900" s="222"/>
      <c r="E900" s="224"/>
    </row>
    <row r="901" s="113" customFormat="1" ht="15" customHeight="1" spans="1:5">
      <c r="A901" s="225" t="s">
        <v>727</v>
      </c>
      <c r="B901" s="226"/>
      <c r="C901" s="228"/>
      <c r="D901" s="222"/>
      <c r="E901" s="224"/>
    </row>
    <row r="902" s="113" customFormat="1" ht="15" customHeight="1" spans="1:5">
      <c r="A902" s="220" t="s">
        <v>728</v>
      </c>
      <c r="B902" s="221">
        <f>SUM(B903:B908)</f>
        <v>2129</v>
      </c>
      <c r="C902" s="221">
        <f>SUM(C903:C908)</f>
        <v>2942</v>
      </c>
      <c r="D902" s="222">
        <f>(C902-B902)/B902</f>
        <v>0.381869422263974</v>
      </c>
      <c r="E902" s="224"/>
    </row>
    <row r="903" s="113" customFormat="1" ht="15" customHeight="1" spans="1:5">
      <c r="A903" s="225" t="s">
        <v>729</v>
      </c>
      <c r="B903" s="226">
        <v>0</v>
      </c>
      <c r="C903" s="226"/>
      <c r="D903" s="222"/>
      <c r="E903" s="224"/>
    </row>
    <row r="904" s="113" customFormat="1" ht="15" customHeight="1" spans="1:5">
      <c r="A904" s="225" t="s">
        <v>730</v>
      </c>
      <c r="B904" s="226">
        <v>0</v>
      </c>
      <c r="C904" s="226"/>
      <c r="D904" s="222"/>
      <c r="E904" s="224"/>
    </row>
    <row r="905" s="113" customFormat="1" ht="14" customHeight="1" spans="1:5">
      <c r="A905" s="225" t="s">
        <v>731</v>
      </c>
      <c r="B905" s="226">
        <v>1964</v>
      </c>
      <c r="C905" s="226">
        <v>2829</v>
      </c>
      <c r="D905" s="222">
        <f>(C905-B905)/B905</f>
        <v>0.440427698574338</v>
      </c>
      <c r="E905" s="224"/>
    </row>
    <row r="906" s="113" customFormat="1" ht="15" customHeight="1" spans="1:5">
      <c r="A906" s="225" t="s">
        <v>732</v>
      </c>
      <c r="B906" s="226">
        <v>165</v>
      </c>
      <c r="C906" s="226">
        <v>113</v>
      </c>
      <c r="D906" s="222">
        <f>(C906-B906)/B906</f>
        <v>-0.315151515151515</v>
      </c>
      <c r="E906" s="224"/>
    </row>
    <row r="907" s="113" customFormat="1" ht="15" customHeight="1" spans="1:5">
      <c r="A907" s="225" t="s">
        <v>733</v>
      </c>
      <c r="B907" s="226"/>
      <c r="C907" s="226"/>
      <c r="D907" s="222"/>
      <c r="E907" s="224"/>
    </row>
    <row r="908" s="113" customFormat="1" ht="15" customHeight="1" spans="1:5">
      <c r="A908" s="225" t="s">
        <v>734</v>
      </c>
      <c r="B908" s="226"/>
      <c r="C908" s="226"/>
      <c r="D908" s="222"/>
      <c r="E908" s="224"/>
    </row>
    <row r="909" s="113" customFormat="1" ht="15" customHeight="1" spans="1:5">
      <c r="A909" s="220" t="s">
        <v>735</v>
      </c>
      <c r="B909" s="221">
        <f>SUM(B910)</f>
        <v>23</v>
      </c>
      <c r="C909" s="221">
        <f>SUM(C910)</f>
        <v>21</v>
      </c>
      <c r="D909" s="222">
        <f>(C909-B909)/B909</f>
        <v>-0.0869565217391304</v>
      </c>
      <c r="E909" s="224"/>
    </row>
    <row r="910" s="113" customFormat="1" ht="15" customHeight="1" spans="1:5">
      <c r="A910" s="225" t="s">
        <v>736</v>
      </c>
      <c r="B910" s="226">
        <v>23</v>
      </c>
      <c r="C910" s="226">
        <v>21</v>
      </c>
      <c r="D910" s="222">
        <f>(C910-B910)/B910</f>
        <v>-0.0869565217391304</v>
      </c>
      <c r="E910" s="224"/>
    </row>
    <row r="911" s="113" customFormat="1" ht="15" customHeight="1" spans="1:5">
      <c r="A911" s="220" t="s">
        <v>737</v>
      </c>
      <c r="B911" s="221">
        <f>SUM(B912:B913)</f>
        <v>7827</v>
      </c>
      <c r="C911" s="221">
        <f>SUM(C912:C913)</f>
        <v>2893</v>
      </c>
      <c r="D911" s="222">
        <f>(C911-B911)/B911</f>
        <v>-0.630382010987607</v>
      </c>
      <c r="E911" s="224"/>
    </row>
    <row r="912" s="113" customFormat="1" ht="15" customHeight="1" spans="1:5">
      <c r="A912" s="225" t="s">
        <v>738</v>
      </c>
      <c r="B912" s="226">
        <v>0</v>
      </c>
      <c r="C912" s="226"/>
      <c r="D912" s="222"/>
      <c r="E912" s="224"/>
    </row>
    <row r="913" s="113" customFormat="1" ht="15" customHeight="1" spans="1:5">
      <c r="A913" s="225" t="s">
        <v>739</v>
      </c>
      <c r="B913" s="226">
        <v>7827</v>
      </c>
      <c r="C913" s="226">
        <v>2893</v>
      </c>
      <c r="D913" s="222">
        <f t="shared" ref="D913:D920" si="13">(C913-B913)/B913</f>
        <v>-0.630382010987607</v>
      </c>
      <c r="E913" s="224"/>
    </row>
    <row r="914" s="113" customFormat="1" ht="15" customHeight="1" spans="1:5">
      <c r="A914" s="220" t="s">
        <v>740</v>
      </c>
      <c r="B914" s="221">
        <f>B915+B937+B947+B957+B962+B969+B974</f>
        <v>23819</v>
      </c>
      <c r="C914" s="221">
        <f>C915+C937+C947+C957+C962+C969+C974</f>
        <v>18354</v>
      </c>
      <c r="D914" s="222">
        <f t="shared" si="13"/>
        <v>-0.229438683404005</v>
      </c>
      <c r="E914" s="224"/>
    </row>
    <row r="915" s="113" customFormat="1" ht="15" customHeight="1" spans="1:5">
      <c r="A915" s="220" t="s">
        <v>741</v>
      </c>
      <c r="B915" s="221">
        <f>SUM(B916:B936)</f>
        <v>23456</v>
      </c>
      <c r="C915" s="221">
        <f>SUM(C916:C936)</f>
        <v>18354</v>
      </c>
      <c r="D915" s="222">
        <f t="shared" si="13"/>
        <v>-0.217513642564802</v>
      </c>
      <c r="E915" s="224"/>
    </row>
    <row r="916" s="113" customFormat="1" ht="15" customHeight="1" spans="1:5">
      <c r="A916" s="225" t="s">
        <v>43</v>
      </c>
      <c r="B916" s="226">
        <v>611</v>
      </c>
      <c r="C916" s="226">
        <v>660</v>
      </c>
      <c r="D916" s="222">
        <f t="shared" si="13"/>
        <v>0.0801963993453355</v>
      </c>
      <c r="E916" s="224"/>
    </row>
    <row r="917" s="113" customFormat="1" ht="15" customHeight="1" spans="1:5">
      <c r="A917" s="225" t="s">
        <v>44</v>
      </c>
      <c r="B917" s="226">
        <v>127</v>
      </c>
      <c r="C917" s="226">
        <v>94</v>
      </c>
      <c r="D917" s="222">
        <f t="shared" si="13"/>
        <v>-0.259842519685039</v>
      </c>
      <c r="E917" s="224"/>
    </row>
    <row r="918" s="113" customFormat="1" ht="15" customHeight="1" spans="1:5">
      <c r="A918" s="225" t="s">
        <v>45</v>
      </c>
      <c r="B918" s="226">
        <v>847</v>
      </c>
      <c r="C918" s="226">
        <v>853</v>
      </c>
      <c r="D918" s="222">
        <f t="shared" si="13"/>
        <v>0.00708382526564345</v>
      </c>
      <c r="E918" s="224"/>
    </row>
    <row r="919" s="113" customFormat="1" ht="15" customHeight="1" spans="1:5">
      <c r="A919" s="225" t="s">
        <v>742</v>
      </c>
      <c r="B919" s="226">
        <v>90</v>
      </c>
      <c r="C919" s="226">
        <v>90</v>
      </c>
      <c r="D919" s="222">
        <f t="shared" si="13"/>
        <v>0</v>
      </c>
      <c r="E919" s="224"/>
    </row>
    <row r="920" s="113" customFormat="1" ht="15" customHeight="1" spans="1:5">
      <c r="A920" s="225" t="s">
        <v>743</v>
      </c>
      <c r="B920" s="226">
        <v>962</v>
      </c>
      <c r="C920" s="226">
        <v>1257</v>
      </c>
      <c r="D920" s="222">
        <f t="shared" si="13"/>
        <v>0.306652806652807</v>
      </c>
      <c r="E920" s="224"/>
    </row>
    <row r="921" s="113" customFormat="1" ht="15" customHeight="1" spans="1:5">
      <c r="A921" s="225" t="s">
        <v>744</v>
      </c>
      <c r="B921" s="226"/>
      <c r="C921" s="226"/>
      <c r="D921" s="222"/>
      <c r="E921" s="224"/>
    </row>
    <row r="922" s="113" customFormat="1" ht="15" customHeight="1" spans="1:5">
      <c r="A922" s="225" t="s">
        <v>745</v>
      </c>
      <c r="B922" s="226">
        <v>164</v>
      </c>
      <c r="C922" s="226">
        <v>15172</v>
      </c>
      <c r="D922" s="222">
        <f>(C922-B922)/B922</f>
        <v>91.5121951219512</v>
      </c>
      <c r="E922" s="224"/>
    </row>
    <row r="923" s="113" customFormat="1" ht="15" customHeight="1" spans="1:5">
      <c r="A923" s="225" t="s">
        <v>746</v>
      </c>
      <c r="B923" s="226">
        <v>207</v>
      </c>
      <c r="C923" s="226">
        <v>204</v>
      </c>
      <c r="D923" s="222">
        <f>(C923-B923)/B923</f>
        <v>-0.0144927536231884</v>
      </c>
      <c r="E923" s="224"/>
    </row>
    <row r="924" s="113" customFormat="1" ht="15" customHeight="1" spans="1:5">
      <c r="A924" s="225" t="s">
        <v>747</v>
      </c>
      <c r="B924" s="226">
        <v>0</v>
      </c>
      <c r="C924" s="226"/>
      <c r="D924" s="222"/>
      <c r="E924" s="224"/>
    </row>
    <row r="925" s="113" customFormat="1" ht="15" customHeight="1" spans="1:5">
      <c r="A925" s="225" t="s">
        <v>748</v>
      </c>
      <c r="B925" s="226">
        <v>0</v>
      </c>
      <c r="C925" s="226"/>
      <c r="D925" s="222"/>
      <c r="E925" s="224"/>
    </row>
    <row r="926" s="113" customFormat="1" ht="15" customHeight="1" spans="1:5">
      <c r="A926" s="225" t="s">
        <v>749</v>
      </c>
      <c r="B926" s="226">
        <v>0</v>
      </c>
      <c r="C926" s="226"/>
      <c r="D926" s="222"/>
      <c r="E926" s="224"/>
    </row>
    <row r="927" s="113" customFormat="1" ht="15" customHeight="1" spans="1:5">
      <c r="A927" s="225" t="s">
        <v>750</v>
      </c>
      <c r="B927" s="226">
        <v>0</v>
      </c>
      <c r="C927" s="226"/>
      <c r="D927" s="222"/>
      <c r="E927" s="224"/>
    </row>
    <row r="928" s="113" customFormat="1" ht="15" customHeight="1" spans="1:5">
      <c r="A928" s="225" t="s">
        <v>751</v>
      </c>
      <c r="B928" s="226">
        <v>0</v>
      </c>
      <c r="C928" s="226"/>
      <c r="D928" s="222"/>
      <c r="E928" s="224"/>
    </row>
    <row r="929" s="113" customFormat="1" ht="15" customHeight="1" spans="1:5">
      <c r="A929" s="225" t="s">
        <v>752</v>
      </c>
      <c r="B929" s="226">
        <v>0</v>
      </c>
      <c r="C929" s="226"/>
      <c r="D929" s="222"/>
      <c r="E929" s="224"/>
    </row>
    <row r="930" s="113" customFormat="1" ht="15" customHeight="1" spans="1:5">
      <c r="A930" s="225" t="s">
        <v>753</v>
      </c>
      <c r="B930" s="226">
        <v>0</v>
      </c>
      <c r="C930" s="226"/>
      <c r="D930" s="222"/>
      <c r="E930" s="224"/>
    </row>
    <row r="931" s="113" customFormat="1" ht="15" customHeight="1" spans="1:5">
      <c r="A931" s="225" t="s">
        <v>754</v>
      </c>
      <c r="B931" s="226">
        <v>27</v>
      </c>
      <c r="C931" s="226">
        <v>24</v>
      </c>
      <c r="D931" s="222">
        <f>(C931-B931)/B931</f>
        <v>-0.111111111111111</v>
      </c>
      <c r="E931" s="224"/>
    </row>
    <row r="932" s="113" customFormat="1" ht="15" customHeight="1" spans="1:5">
      <c r="A932" s="225" t="s">
        <v>755</v>
      </c>
      <c r="B932" s="226"/>
      <c r="C932" s="226"/>
      <c r="D932" s="222"/>
      <c r="E932" s="224"/>
    </row>
    <row r="933" s="113" customFormat="1" ht="15" customHeight="1" spans="1:5">
      <c r="A933" s="225" t="s">
        <v>756</v>
      </c>
      <c r="B933" s="226"/>
      <c r="C933" s="226"/>
      <c r="D933" s="222"/>
      <c r="E933" s="224"/>
    </row>
    <row r="934" s="113" customFormat="1" ht="15" customHeight="1" spans="1:5">
      <c r="A934" s="225" t="s">
        <v>757</v>
      </c>
      <c r="B934" s="226"/>
      <c r="C934" s="226"/>
      <c r="D934" s="222"/>
      <c r="E934" s="224"/>
    </row>
    <row r="935" s="113" customFormat="1" ht="15" customHeight="1" spans="1:5">
      <c r="A935" s="225" t="s">
        <v>758</v>
      </c>
      <c r="B935" s="226"/>
      <c r="C935" s="226"/>
      <c r="D935" s="222"/>
      <c r="E935" s="224"/>
    </row>
    <row r="936" s="113" customFormat="1" ht="15" customHeight="1" spans="1:5">
      <c r="A936" s="225" t="s">
        <v>759</v>
      </c>
      <c r="B936" s="226">
        <v>20421</v>
      </c>
      <c r="C936" s="226"/>
      <c r="D936" s="222">
        <f>(C936-B936)/B936</f>
        <v>-1</v>
      </c>
      <c r="E936" s="224"/>
    </row>
    <row r="937" s="113" customFormat="1" ht="15" customHeight="1" spans="1:5">
      <c r="A937" s="220" t="s">
        <v>760</v>
      </c>
      <c r="B937" s="221">
        <f>SUM(B938:B946)</f>
        <v>0</v>
      </c>
      <c r="C937" s="221">
        <f>SUM(C938:C946)</f>
        <v>0</v>
      </c>
      <c r="D937" s="222"/>
      <c r="E937" s="224"/>
    </row>
    <row r="938" s="113" customFormat="1" ht="15" customHeight="1" spans="1:5">
      <c r="A938" s="225" t="s">
        <v>43</v>
      </c>
      <c r="B938" s="229">
        <v>0</v>
      </c>
      <c r="C938" s="226"/>
      <c r="D938" s="222"/>
      <c r="E938" s="224"/>
    </row>
    <row r="939" s="113" customFormat="1" ht="15" customHeight="1" spans="1:5">
      <c r="A939" s="225" t="s">
        <v>44</v>
      </c>
      <c r="B939" s="229"/>
      <c r="C939" s="226"/>
      <c r="D939" s="222"/>
      <c r="E939" s="224"/>
    </row>
    <row r="940" s="113" customFormat="1" ht="15" customHeight="1" spans="1:5">
      <c r="A940" s="225" t="s">
        <v>45</v>
      </c>
      <c r="B940" s="229">
        <v>0</v>
      </c>
      <c r="C940" s="226"/>
      <c r="D940" s="222"/>
      <c r="E940" s="224"/>
    </row>
    <row r="941" s="113" customFormat="1" ht="15" customHeight="1" spans="1:5">
      <c r="A941" s="225" t="s">
        <v>761</v>
      </c>
      <c r="B941" s="229">
        <v>0</v>
      </c>
      <c r="C941" s="226"/>
      <c r="D941" s="222"/>
      <c r="E941" s="224"/>
    </row>
    <row r="942" s="113" customFormat="1" ht="15" customHeight="1" spans="1:5">
      <c r="A942" s="225" t="s">
        <v>762</v>
      </c>
      <c r="B942" s="226">
        <v>0</v>
      </c>
      <c r="C942" s="226"/>
      <c r="D942" s="222"/>
      <c r="E942" s="224"/>
    </row>
    <row r="943" s="113" customFormat="1" ht="15" customHeight="1" spans="1:5">
      <c r="A943" s="225" t="s">
        <v>763</v>
      </c>
      <c r="B943" s="226">
        <v>0</v>
      </c>
      <c r="C943" s="226"/>
      <c r="D943" s="222"/>
      <c r="E943" s="224"/>
    </row>
    <row r="944" s="113" customFormat="1" ht="15" customHeight="1" spans="1:5">
      <c r="A944" s="225" t="s">
        <v>764</v>
      </c>
      <c r="B944" s="226">
        <v>0</v>
      </c>
      <c r="C944" s="226"/>
      <c r="D944" s="222"/>
      <c r="E944" s="224"/>
    </row>
    <row r="945" s="113" customFormat="1" ht="15" customHeight="1" spans="1:5">
      <c r="A945" s="225" t="s">
        <v>765</v>
      </c>
      <c r="B945" s="226">
        <v>0</v>
      </c>
      <c r="C945" s="226"/>
      <c r="D945" s="222"/>
      <c r="E945" s="224"/>
    </row>
    <row r="946" s="113" customFormat="1" ht="15" customHeight="1" spans="1:5">
      <c r="A946" s="225" t="s">
        <v>766</v>
      </c>
      <c r="B946" s="226">
        <v>0</v>
      </c>
      <c r="C946" s="226"/>
      <c r="D946" s="222"/>
      <c r="E946" s="224"/>
    </row>
    <row r="947" s="113" customFormat="1" ht="15" customHeight="1" spans="1:5">
      <c r="A947" s="220" t="s">
        <v>767</v>
      </c>
      <c r="B947" s="221">
        <f>SUM(B948:B956)</f>
        <v>0</v>
      </c>
      <c r="C947" s="221">
        <f>SUM(C948:C956)</f>
        <v>0</v>
      </c>
      <c r="D947" s="222"/>
      <c r="E947" s="224"/>
    </row>
    <row r="948" s="113" customFormat="1" ht="15" customHeight="1" spans="1:5">
      <c r="A948" s="225" t="s">
        <v>43</v>
      </c>
      <c r="B948" s="226">
        <v>0</v>
      </c>
      <c r="C948" s="226"/>
      <c r="D948" s="222"/>
      <c r="E948" s="224"/>
    </row>
    <row r="949" s="113" customFormat="1" ht="15" customHeight="1" spans="1:5">
      <c r="A949" s="225" t="s">
        <v>44</v>
      </c>
      <c r="B949" s="226">
        <v>0</v>
      </c>
      <c r="C949" s="226"/>
      <c r="D949" s="222"/>
      <c r="E949" s="224"/>
    </row>
    <row r="950" s="113" customFormat="1" ht="15" customHeight="1" spans="1:5">
      <c r="A950" s="225" t="s">
        <v>45</v>
      </c>
      <c r="B950" s="226">
        <v>0</v>
      </c>
      <c r="C950" s="226"/>
      <c r="D950" s="222"/>
      <c r="E950" s="224"/>
    </row>
    <row r="951" s="113" customFormat="1" ht="15" customHeight="1" spans="1:5">
      <c r="A951" s="225" t="s">
        <v>768</v>
      </c>
      <c r="B951" s="226">
        <v>0</v>
      </c>
      <c r="C951" s="226"/>
      <c r="D951" s="222"/>
      <c r="E951" s="224"/>
    </row>
    <row r="952" s="113" customFormat="1" ht="15" customHeight="1" spans="1:5">
      <c r="A952" s="225" t="s">
        <v>769</v>
      </c>
      <c r="B952" s="226">
        <v>0</v>
      </c>
      <c r="C952" s="226"/>
      <c r="D952" s="222"/>
      <c r="E952" s="224"/>
    </row>
    <row r="953" s="113" customFormat="1" ht="15" customHeight="1" spans="1:5">
      <c r="A953" s="225" t="s">
        <v>770</v>
      </c>
      <c r="B953" s="226">
        <v>0</v>
      </c>
      <c r="C953" s="226"/>
      <c r="D953" s="222"/>
      <c r="E953" s="224"/>
    </row>
    <row r="954" s="113" customFormat="1" ht="15" customHeight="1" spans="1:5">
      <c r="A954" s="225" t="s">
        <v>771</v>
      </c>
      <c r="B954" s="226">
        <v>0</v>
      </c>
      <c r="C954" s="226"/>
      <c r="D954" s="222"/>
      <c r="E954" s="224"/>
    </row>
    <row r="955" s="113" customFormat="1" ht="15" customHeight="1" spans="1:5">
      <c r="A955" s="225" t="s">
        <v>772</v>
      </c>
      <c r="B955" s="226">
        <v>0</v>
      </c>
      <c r="C955" s="226"/>
      <c r="D955" s="222"/>
      <c r="E955" s="224"/>
    </row>
    <row r="956" s="113" customFormat="1" ht="15" customHeight="1" spans="1:5">
      <c r="A956" s="225" t="s">
        <v>773</v>
      </c>
      <c r="B956" s="226">
        <v>0</v>
      </c>
      <c r="C956" s="226"/>
      <c r="D956" s="222"/>
      <c r="E956" s="224"/>
    </row>
    <row r="957" s="113" customFormat="1" ht="15" customHeight="1" spans="1:5">
      <c r="A957" s="220" t="s">
        <v>774</v>
      </c>
      <c r="B957" s="221">
        <f>SUM(B958:B961)</f>
        <v>0</v>
      </c>
      <c r="C957" s="221">
        <f>SUM(C958:C961)</f>
        <v>0</v>
      </c>
      <c r="D957" s="222"/>
      <c r="E957" s="224"/>
    </row>
    <row r="958" s="113" customFormat="1" ht="15" customHeight="1" spans="1:5">
      <c r="A958" s="225" t="s">
        <v>775</v>
      </c>
      <c r="B958" s="226">
        <v>0</v>
      </c>
      <c r="C958" s="226"/>
      <c r="D958" s="222"/>
      <c r="E958" s="224"/>
    </row>
    <row r="959" s="113" customFormat="1" ht="15" customHeight="1" spans="1:5">
      <c r="A959" s="225" t="s">
        <v>776</v>
      </c>
      <c r="B959" s="226">
        <v>0</v>
      </c>
      <c r="C959" s="226"/>
      <c r="D959" s="222"/>
      <c r="E959" s="224"/>
    </row>
    <row r="960" s="113" customFormat="1" ht="15" customHeight="1" spans="1:5">
      <c r="A960" s="225" t="s">
        <v>777</v>
      </c>
      <c r="B960" s="226">
        <v>0</v>
      </c>
      <c r="C960" s="226"/>
      <c r="D960" s="222"/>
      <c r="E960" s="224"/>
    </row>
    <row r="961" s="113" customFormat="1" ht="15" customHeight="1" spans="1:5">
      <c r="A961" s="225" t="s">
        <v>778</v>
      </c>
      <c r="B961" s="226">
        <v>0</v>
      </c>
      <c r="C961" s="226"/>
      <c r="D961" s="222"/>
      <c r="E961" s="224"/>
    </row>
    <row r="962" s="113" customFormat="1" ht="15" customHeight="1" spans="1:5">
      <c r="A962" s="220" t="s">
        <v>779</v>
      </c>
      <c r="B962" s="221">
        <f>SUM(B963:B968)</f>
        <v>0</v>
      </c>
      <c r="C962" s="221">
        <f>SUM(C963:C968)</f>
        <v>0</v>
      </c>
      <c r="D962" s="222"/>
      <c r="E962" s="224"/>
    </row>
    <row r="963" s="113" customFormat="1" ht="15" customHeight="1" spans="1:5">
      <c r="A963" s="225" t="s">
        <v>43</v>
      </c>
      <c r="B963" s="226">
        <v>0</v>
      </c>
      <c r="C963" s="226"/>
      <c r="D963" s="222"/>
      <c r="E963" s="224"/>
    </row>
    <row r="964" s="113" customFormat="1" ht="15" customHeight="1" spans="1:5">
      <c r="A964" s="225" t="s">
        <v>44</v>
      </c>
      <c r="B964" s="226">
        <v>0</v>
      </c>
      <c r="C964" s="226"/>
      <c r="D964" s="222"/>
      <c r="E964" s="224"/>
    </row>
    <row r="965" s="113" customFormat="1" ht="15" customHeight="1" spans="1:5">
      <c r="A965" s="225" t="s">
        <v>45</v>
      </c>
      <c r="B965" s="226">
        <v>0</v>
      </c>
      <c r="C965" s="226"/>
      <c r="D965" s="222"/>
      <c r="E965" s="224"/>
    </row>
    <row r="966" s="113" customFormat="1" ht="15" customHeight="1" spans="1:5">
      <c r="A966" s="225" t="s">
        <v>765</v>
      </c>
      <c r="B966" s="226">
        <v>0</v>
      </c>
      <c r="C966" s="226"/>
      <c r="D966" s="222"/>
      <c r="E966" s="224"/>
    </row>
    <row r="967" s="113" customFormat="1" ht="15" customHeight="1" spans="1:5">
      <c r="A967" s="225" t="s">
        <v>780</v>
      </c>
      <c r="B967" s="226">
        <v>0</v>
      </c>
      <c r="C967" s="226"/>
      <c r="D967" s="222"/>
      <c r="E967" s="224"/>
    </row>
    <row r="968" s="113" customFormat="1" ht="15" customHeight="1" spans="1:5">
      <c r="A968" s="225" t="s">
        <v>781</v>
      </c>
      <c r="B968" s="226">
        <v>0</v>
      </c>
      <c r="C968" s="226"/>
      <c r="D968" s="222"/>
      <c r="E968" s="224"/>
    </row>
    <row r="969" s="113" customFormat="1" ht="15" customHeight="1" spans="1:5">
      <c r="A969" s="220" t="s">
        <v>782</v>
      </c>
      <c r="B969" s="221">
        <f>SUM(B970:B973)</f>
        <v>0</v>
      </c>
      <c r="C969" s="221">
        <f>SUM(C970:C973)</f>
        <v>0</v>
      </c>
      <c r="D969" s="222"/>
      <c r="E969" s="224"/>
    </row>
    <row r="970" s="113" customFormat="1" ht="15" customHeight="1" spans="1:5">
      <c r="A970" s="225" t="s">
        <v>783</v>
      </c>
      <c r="B970" s="226">
        <v>0</v>
      </c>
      <c r="C970" s="226"/>
      <c r="D970" s="222"/>
      <c r="E970" s="224"/>
    </row>
    <row r="971" s="113" customFormat="1" ht="15" customHeight="1" spans="1:5">
      <c r="A971" s="225" t="s">
        <v>784</v>
      </c>
      <c r="B971" s="226">
        <v>0</v>
      </c>
      <c r="C971" s="226"/>
      <c r="D971" s="222"/>
      <c r="E971" s="224"/>
    </row>
    <row r="972" s="113" customFormat="1" ht="15" customHeight="1" spans="1:5">
      <c r="A972" s="225" t="s">
        <v>785</v>
      </c>
      <c r="B972" s="226">
        <v>0</v>
      </c>
      <c r="C972" s="226"/>
      <c r="D972" s="222"/>
      <c r="E972" s="224"/>
    </row>
    <row r="973" s="113" customFormat="1" ht="15" customHeight="1" spans="1:5">
      <c r="A973" s="225" t="s">
        <v>786</v>
      </c>
      <c r="B973" s="226">
        <v>0</v>
      </c>
      <c r="C973" s="226"/>
      <c r="D973" s="222"/>
      <c r="E973" s="224"/>
    </row>
    <row r="974" s="113" customFormat="1" ht="15" customHeight="1" spans="1:5">
      <c r="A974" s="220" t="s">
        <v>787</v>
      </c>
      <c r="B974" s="221">
        <f>SUM(B975:B976)</f>
        <v>363</v>
      </c>
      <c r="C974" s="221">
        <f>SUM(C975:C976)</f>
        <v>0</v>
      </c>
      <c r="D974" s="222">
        <f>(C974-B974)/B974</f>
        <v>-1</v>
      </c>
      <c r="E974" s="224"/>
    </row>
    <row r="975" s="113" customFormat="1" ht="15" customHeight="1" spans="1:5">
      <c r="A975" s="225" t="s">
        <v>788</v>
      </c>
      <c r="B975" s="226">
        <v>0</v>
      </c>
      <c r="C975" s="226"/>
      <c r="D975" s="222"/>
      <c r="E975" s="224"/>
    </row>
    <row r="976" s="113" customFormat="1" ht="15" customHeight="1" spans="1:5">
      <c r="A976" s="225" t="s">
        <v>789</v>
      </c>
      <c r="B976" s="226">
        <v>363</v>
      </c>
      <c r="C976" s="226"/>
      <c r="D976" s="222">
        <f>(C976-B976)/B976</f>
        <v>-1</v>
      </c>
      <c r="E976" s="224"/>
    </row>
    <row r="977" s="113" customFormat="1" ht="15" customHeight="1" spans="1:5">
      <c r="A977" s="220" t="s">
        <v>790</v>
      </c>
      <c r="B977" s="221">
        <f>B978+B988+B1004+B1009+B1025+B1032+B1039</f>
        <v>1695</v>
      </c>
      <c r="C977" s="221">
        <f>C978+C988+C1004+C1009+C1025+C1032+C1039</f>
        <v>2514</v>
      </c>
      <c r="D977" s="222">
        <f>(C977-B977)/B977</f>
        <v>0.483185840707965</v>
      </c>
      <c r="E977" s="224"/>
    </row>
    <row r="978" s="113" customFormat="1" ht="15" customHeight="1" spans="1:5">
      <c r="A978" s="220" t="s">
        <v>791</v>
      </c>
      <c r="B978" s="221">
        <f>SUM(B979:B987)</f>
        <v>431</v>
      </c>
      <c r="C978" s="221">
        <f>SUM(C979:C987)</f>
        <v>424</v>
      </c>
      <c r="D978" s="222">
        <f>(C978-B978)/B978</f>
        <v>-0.0162412993039443</v>
      </c>
      <c r="E978" s="224"/>
    </row>
    <row r="979" s="113" customFormat="1" ht="15" customHeight="1" spans="1:5">
      <c r="A979" s="225" t="s">
        <v>43</v>
      </c>
      <c r="B979" s="226">
        <v>161</v>
      </c>
      <c r="C979" s="226">
        <v>155</v>
      </c>
      <c r="D979" s="222">
        <f>(C979-B979)/B979</f>
        <v>-0.0372670807453416</v>
      </c>
      <c r="E979" s="224"/>
    </row>
    <row r="980" s="113" customFormat="1" ht="15" customHeight="1" spans="1:5">
      <c r="A980" s="225" t="s">
        <v>44</v>
      </c>
      <c r="B980" s="226"/>
      <c r="C980" s="226"/>
      <c r="D980" s="222"/>
      <c r="E980" s="224"/>
    </row>
    <row r="981" s="113" customFormat="1" ht="15" customHeight="1" spans="1:5">
      <c r="A981" s="225" t="s">
        <v>45</v>
      </c>
      <c r="B981" s="226">
        <v>191</v>
      </c>
      <c r="C981" s="226">
        <v>190</v>
      </c>
      <c r="D981" s="222">
        <f>(C981-B981)/B981</f>
        <v>-0.00523560209424084</v>
      </c>
      <c r="E981" s="224"/>
    </row>
    <row r="982" s="113" customFormat="1" ht="15" customHeight="1" spans="1:5">
      <c r="A982" s="225" t="s">
        <v>792</v>
      </c>
      <c r="B982" s="226">
        <v>0</v>
      </c>
      <c r="C982" s="226"/>
      <c r="D982" s="222"/>
      <c r="E982" s="224"/>
    </row>
    <row r="983" s="113" customFormat="1" ht="15" customHeight="1" spans="1:5">
      <c r="A983" s="225" t="s">
        <v>793</v>
      </c>
      <c r="B983" s="226">
        <v>0</v>
      </c>
      <c r="C983" s="226"/>
      <c r="D983" s="222"/>
      <c r="E983" s="224"/>
    </row>
    <row r="984" s="113" customFormat="1" ht="15" customHeight="1" spans="1:5">
      <c r="A984" s="225" t="s">
        <v>794</v>
      </c>
      <c r="B984" s="226">
        <v>0</v>
      </c>
      <c r="C984" s="226"/>
      <c r="D984" s="222"/>
      <c r="E984" s="224"/>
    </row>
    <row r="985" s="113" customFormat="1" ht="15" customHeight="1" spans="1:5">
      <c r="A985" s="225" t="s">
        <v>795</v>
      </c>
      <c r="B985" s="226">
        <v>0</v>
      </c>
      <c r="C985" s="226"/>
      <c r="D985" s="222"/>
      <c r="E985" s="224"/>
    </row>
    <row r="986" s="113" customFormat="1" ht="15" customHeight="1" spans="1:5">
      <c r="A986" s="225" t="s">
        <v>796</v>
      </c>
      <c r="B986" s="226">
        <v>0</v>
      </c>
      <c r="C986" s="226"/>
      <c r="D986" s="222"/>
      <c r="E986" s="224"/>
    </row>
    <row r="987" s="113" customFormat="1" ht="15" customHeight="1" spans="1:5">
      <c r="A987" s="225" t="s">
        <v>797</v>
      </c>
      <c r="B987" s="226">
        <v>79</v>
      </c>
      <c r="C987" s="226">
        <v>79</v>
      </c>
      <c r="D987" s="222">
        <f>(C987-B987)/B987</f>
        <v>0</v>
      </c>
      <c r="E987" s="224"/>
    </row>
    <row r="988" s="113" customFormat="1" ht="15" customHeight="1" spans="1:5">
      <c r="A988" s="220" t="s">
        <v>798</v>
      </c>
      <c r="B988" s="221">
        <f>SUM(B989:B1003)</f>
        <v>15</v>
      </c>
      <c r="C988" s="221">
        <f>SUM(C989:C1003)</f>
        <v>15</v>
      </c>
      <c r="D988" s="222">
        <f>(C988-B988)/B988</f>
        <v>0</v>
      </c>
      <c r="E988" s="224"/>
    </row>
    <row r="989" s="113" customFormat="1" ht="15" customHeight="1" spans="1:5">
      <c r="A989" s="225" t="s">
        <v>43</v>
      </c>
      <c r="B989" s="226">
        <v>0</v>
      </c>
      <c r="C989" s="226"/>
      <c r="D989" s="222"/>
      <c r="E989" s="224"/>
    </row>
    <row r="990" s="113" customFormat="1" ht="15" customHeight="1" spans="1:5">
      <c r="A990" s="225" t="s">
        <v>44</v>
      </c>
      <c r="B990" s="226">
        <v>0</v>
      </c>
      <c r="C990" s="226"/>
      <c r="D990" s="222"/>
      <c r="E990" s="224"/>
    </row>
    <row r="991" s="113" customFormat="1" ht="15" customHeight="1" spans="1:5">
      <c r="A991" s="225" t="s">
        <v>45</v>
      </c>
      <c r="B991" s="226">
        <v>0</v>
      </c>
      <c r="C991" s="226"/>
      <c r="D991" s="222"/>
      <c r="E991" s="224"/>
    </row>
    <row r="992" s="113" customFormat="1" ht="15" customHeight="1" spans="1:5">
      <c r="A992" s="225" t="s">
        <v>799</v>
      </c>
      <c r="B992" s="226">
        <v>0</v>
      </c>
      <c r="C992" s="226"/>
      <c r="D992" s="222"/>
      <c r="E992" s="224"/>
    </row>
    <row r="993" s="113" customFormat="1" ht="15" customHeight="1" spans="1:5">
      <c r="A993" s="225" t="s">
        <v>800</v>
      </c>
      <c r="B993" s="226">
        <v>0</v>
      </c>
      <c r="C993" s="226"/>
      <c r="D993" s="222"/>
      <c r="E993" s="224"/>
    </row>
    <row r="994" s="113" customFormat="1" ht="15" customHeight="1" spans="1:5">
      <c r="A994" s="225" t="s">
        <v>801</v>
      </c>
      <c r="B994" s="226">
        <v>0</v>
      </c>
      <c r="C994" s="226"/>
      <c r="D994" s="222"/>
      <c r="E994" s="224"/>
    </row>
    <row r="995" s="113" customFormat="1" ht="15" customHeight="1" spans="1:5">
      <c r="A995" s="225" t="s">
        <v>802</v>
      </c>
      <c r="B995" s="226">
        <v>0</v>
      </c>
      <c r="C995" s="226"/>
      <c r="D995" s="222"/>
      <c r="E995" s="224"/>
    </row>
    <row r="996" s="113" customFormat="1" ht="15" customHeight="1" spans="1:5">
      <c r="A996" s="225" t="s">
        <v>803</v>
      </c>
      <c r="B996" s="226">
        <v>0</v>
      </c>
      <c r="C996" s="226"/>
      <c r="D996" s="222"/>
      <c r="E996" s="224"/>
    </row>
    <row r="997" s="113" customFormat="1" ht="15" customHeight="1" spans="1:5">
      <c r="A997" s="225" t="s">
        <v>804</v>
      </c>
      <c r="B997" s="226">
        <v>0</v>
      </c>
      <c r="C997" s="226"/>
      <c r="D997" s="222"/>
      <c r="E997" s="224"/>
    </row>
    <row r="998" s="113" customFormat="1" ht="15" customHeight="1" spans="1:5">
      <c r="A998" s="225" t="s">
        <v>805</v>
      </c>
      <c r="B998" s="226">
        <v>0</v>
      </c>
      <c r="C998" s="226"/>
      <c r="D998" s="222"/>
      <c r="E998" s="224"/>
    </row>
    <row r="999" s="113" customFormat="1" ht="15" customHeight="1" spans="1:5">
      <c r="A999" s="225" t="s">
        <v>806</v>
      </c>
      <c r="B999" s="226">
        <v>0</v>
      </c>
      <c r="C999" s="226"/>
      <c r="D999" s="222"/>
      <c r="E999" s="224"/>
    </row>
    <row r="1000" s="113" customFormat="1" ht="15" customHeight="1" spans="1:5">
      <c r="A1000" s="225" t="s">
        <v>807</v>
      </c>
      <c r="B1000" s="226">
        <v>0</v>
      </c>
      <c r="C1000" s="226"/>
      <c r="D1000" s="222"/>
      <c r="E1000" s="224"/>
    </row>
    <row r="1001" s="113" customFormat="1" ht="15" customHeight="1" spans="1:5">
      <c r="A1001" s="225" t="s">
        <v>808</v>
      </c>
      <c r="B1001" s="226">
        <v>0</v>
      </c>
      <c r="C1001" s="226"/>
      <c r="D1001" s="222"/>
      <c r="E1001" s="224"/>
    </row>
    <row r="1002" s="113" customFormat="1" ht="15" customHeight="1" spans="1:5">
      <c r="A1002" s="225" t="s">
        <v>809</v>
      </c>
      <c r="B1002" s="226">
        <v>0</v>
      </c>
      <c r="C1002" s="226"/>
      <c r="D1002" s="222"/>
      <c r="E1002" s="224"/>
    </row>
    <row r="1003" s="113" customFormat="1" ht="15" customHeight="1" spans="1:5">
      <c r="A1003" s="225" t="s">
        <v>810</v>
      </c>
      <c r="B1003" s="226">
        <v>15</v>
      </c>
      <c r="C1003" s="226">
        <v>15</v>
      </c>
      <c r="D1003" s="222">
        <f>(C1003-B1003)/B1003</f>
        <v>0</v>
      </c>
      <c r="E1003" s="224"/>
    </row>
    <row r="1004" s="113" customFormat="1" ht="15" customHeight="1" spans="1:5">
      <c r="A1004" s="220" t="s">
        <v>811</v>
      </c>
      <c r="B1004" s="221">
        <f>SUM(B1005:B1008)</f>
        <v>0</v>
      </c>
      <c r="C1004" s="221">
        <f>SUM(C1005:C1008)</f>
        <v>0</v>
      </c>
      <c r="D1004" s="222"/>
      <c r="E1004" s="224"/>
    </row>
    <row r="1005" s="113" customFormat="1" ht="15" customHeight="1" spans="1:5">
      <c r="A1005" s="225" t="s">
        <v>43</v>
      </c>
      <c r="B1005" s="226">
        <v>0</v>
      </c>
      <c r="C1005" s="226"/>
      <c r="D1005" s="222"/>
      <c r="E1005" s="224"/>
    </row>
    <row r="1006" s="113" customFormat="1" ht="15" customHeight="1" spans="1:5">
      <c r="A1006" s="225" t="s">
        <v>44</v>
      </c>
      <c r="B1006" s="226">
        <v>0</v>
      </c>
      <c r="C1006" s="226"/>
      <c r="D1006" s="222"/>
      <c r="E1006" s="224"/>
    </row>
    <row r="1007" s="113" customFormat="1" ht="15" customHeight="1" spans="1:5">
      <c r="A1007" s="225" t="s">
        <v>45</v>
      </c>
      <c r="B1007" s="226">
        <v>0</v>
      </c>
      <c r="C1007" s="226"/>
      <c r="D1007" s="222"/>
      <c r="E1007" s="224"/>
    </row>
    <row r="1008" s="113" customFormat="1" ht="15" customHeight="1" spans="1:5">
      <c r="A1008" s="225" t="s">
        <v>812</v>
      </c>
      <c r="B1008" s="226">
        <v>0</v>
      </c>
      <c r="C1008" s="226"/>
      <c r="D1008" s="222"/>
      <c r="E1008" s="224"/>
    </row>
    <row r="1009" s="113" customFormat="1" ht="15" customHeight="1" spans="1:5">
      <c r="A1009" s="220" t="s">
        <v>813</v>
      </c>
      <c r="B1009" s="221">
        <f>SUM(B1010:B1024)</f>
        <v>670</v>
      </c>
      <c r="C1009" s="221">
        <f>SUM(C1010:C1024)</f>
        <v>631</v>
      </c>
      <c r="D1009" s="222">
        <f>(C1009-B1009)/B1009</f>
        <v>-0.0582089552238806</v>
      </c>
      <c r="E1009" s="224"/>
    </row>
    <row r="1010" s="113" customFormat="1" ht="15" customHeight="1" spans="1:5">
      <c r="A1010" s="225" t="s">
        <v>43</v>
      </c>
      <c r="B1010" s="226">
        <v>112</v>
      </c>
      <c r="C1010" s="226">
        <v>120</v>
      </c>
      <c r="D1010" s="222">
        <f>(C1010-B1010)/B1010</f>
        <v>0.0714285714285714</v>
      </c>
      <c r="E1010" s="224"/>
    </row>
    <row r="1011" s="113" customFormat="1" ht="15" customHeight="1" spans="1:5">
      <c r="A1011" s="225" t="s">
        <v>44</v>
      </c>
      <c r="B1011" s="226"/>
      <c r="C1011" s="226"/>
      <c r="D1011" s="222"/>
      <c r="E1011" s="224"/>
    </row>
    <row r="1012" s="113" customFormat="1" ht="15" customHeight="1" spans="1:5">
      <c r="A1012" s="225" t="s">
        <v>814</v>
      </c>
      <c r="B1012" s="226"/>
      <c r="C1012" s="226"/>
      <c r="D1012" s="222"/>
      <c r="E1012" s="230"/>
    </row>
    <row r="1013" s="113" customFormat="1" ht="15" customHeight="1" spans="1:5">
      <c r="A1013" s="225" t="s">
        <v>815</v>
      </c>
      <c r="B1013" s="226"/>
      <c r="C1013" s="226"/>
      <c r="D1013" s="222"/>
      <c r="E1013" s="224"/>
    </row>
    <row r="1014" s="113" customFormat="1" ht="15" customHeight="1" spans="1:5">
      <c r="A1014" s="225" t="s">
        <v>816</v>
      </c>
      <c r="B1014" s="226"/>
      <c r="C1014" s="226"/>
      <c r="D1014" s="222"/>
      <c r="E1014" s="224"/>
    </row>
    <row r="1015" s="113" customFormat="1" ht="15" customHeight="1" spans="1:5">
      <c r="A1015" s="225" t="s">
        <v>817</v>
      </c>
      <c r="B1015" s="226"/>
      <c r="C1015" s="226"/>
      <c r="D1015" s="222"/>
      <c r="E1015" s="224"/>
    </row>
    <row r="1016" s="113" customFormat="1" ht="15" customHeight="1" spans="1:5">
      <c r="A1016" s="225" t="s">
        <v>818</v>
      </c>
      <c r="B1016" s="226"/>
      <c r="C1016" s="226"/>
      <c r="D1016" s="222"/>
      <c r="E1016" s="224"/>
    </row>
    <row r="1017" s="113" customFormat="1" ht="15" customHeight="1" spans="1:5">
      <c r="A1017" s="225" t="s">
        <v>819</v>
      </c>
      <c r="B1017" s="226"/>
      <c r="C1017" s="226"/>
      <c r="D1017" s="222"/>
      <c r="E1017" s="224"/>
    </row>
    <row r="1018" s="113" customFormat="1" ht="15" customHeight="1" spans="1:5">
      <c r="A1018" s="225" t="s">
        <v>820</v>
      </c>
      <c r="B1018" s="226"/>
      <c r="C1018" s="226"/>
      <c r="D1018" s="222"/>
      <c r="E1018" s="224"/>
    </row>
    <row r="1019" s="113" customFormat="1" ht="15" customHeight="1" spans="1:5">
      <c r="A1019" s="225" t="s">
        <v>821</v>
      </c>
      <c r="B1019" s="226">
        <v>10</v>
      </c>
      <c r="C1019" s="226">
        <v>10</v>
      </c>
      <c r="D1019" s="222">
        <f>(C1019-B1019)/B1019</f>
        <v>0</v>
      </c>
      <c r="E1019" s="224"/>
    </row>
    <row r="1020" s="113" customFormat="1" ht="15" customHeight="1" spans="1:5">
      <c r="A1020" s="225" t="s">
        <v>822</v>
      </c>
      <c r="B1020" s="226"/>
      <c r="C1020" s="226"/>
      <c r="D1020" s="222"/>
      <c r="E1020" s="224"/>
    </row>
    <row r="1021" s="113" customFormat="1" ht="15" customHeight="1" spans="1:5">
      <c r="A1021" s="225" t="s">
        <v>765</v>
      </c>
      <c r="B1021" s="226"/>
      <c r="C1021" s="226"/>
      <c r="D1021" s="222"/>
      <c r="E1021" s="224"/>
    </row>
    <row r="1022" s="113" customFormat="1" ht="15" customHeight="1" spans="1:5">
      <c r="A1022" s="225" t="s">
        <v>823</v>
      </c>
      <c r="B1022" s="226"/>
      <c r="C1022" s="226"/>
      <c r="D1022" s="222"/>
      <c r="E1022" s="224"/>
    </row>
    <row r="1023" s="113" customFormat="1" ht="15" customHeight="1" spans="1:5">
      <c r="A1023" s="225" t="s">
        <v>52</v>
      </c>
      <c r="B1023" s="226">
        <v>169</v>
      </c>
      <c r="C1023" s="226">
        <v>187</v>
      </c>
      <c r="D1023" s="222">
        <f>(C1023-B1023)/B1023</f>
        <v>0.106508875739645</v>
      </c>
      <c r="E1023" s="224"/>
    </row>
    <row r="1024" s="113" customFormat="1" ht="15" customHeight="1" spans="1:7">
      <c r="A1024" s="225" t="s">
        <v>824</v>
      </c>
      <c r="B1024" s="226">
        <v>379</v>
      </c>
      <c r="C1024" s="226">
        <v>314</v>
      </c>
      <c r="D1024" s="222">
        <f>(C1024-B1024)/B1024</f>
        <v>-0.171503957783641</v>
      </c>
      <c r="E1024" s="224"/>
      <c r="F1024" s="231"/>
      <c r="G1024" s="231"/>
    </row>
    <row r="1025" s="113" customFormat="1" ht="15" customHeight="1" spans="1:7">
      <c r="A1025" s="220" t="s">
        <v>825</v>
      </c>
      <c r="B1025" s="221">
        <f>SUM(B1026:B1031)</f>
        <v>387</v>
      </c>
      <c r="C1025" s="221">
        <f>SUM(C1026:C1031)</f>
        <v>354</v>
      </c>
      <c r="D1025" s="222">
        <f>(C1025-B1025)/B1025</f>
        <v>-0.0852713178294574</v>
      </c>
      <c r="E1025" s="224"/>
      <c r="F1025" s="232"/>
      <c r="G1025" s="231"/>
    </row>
    <row r="1026" s="113" customFormat="1" ht="15" customHeight="1" spans="1:7">
      <c r="A1026" s="225" t="s">
        <v>43</v>
      </c>
      <c r="B1026" s="226"/>
      <c r="C1026" s="226"/>
      <c r="D1026" s="222"/>
      <c r="E1026" s="224"/>
      <c r="F1026" s="231"/>
      <c r="G1026" s="231"/>
    </row>
    <row r="1027" s="113" customFormat="1" ht="15" customHeight="1" spans="1:7">
      <c r="A1027" s="225" t="s">
        <v>44</v>
      </c>
      <c r="B1027" s="226">
        <v>0</v>
      </c>
      <c r="C1027" s="226"/>
      <c r="D1027" s="222"/>
      <c r="E1027" s="224"/>
      <c r="F1027" s="231"/>
      <c r="G1027" s="231"/>
    </row>
    <row r="1028" s="113" customFormat="1" ht="15" customHeight="1" spans="1:7">
      <c r="A1028" s="225" t="s">
        <v>45</v>
      </c>
      <c r="B1028" s="226">
        <v>0</v>
      </c>
      <c r="C1028" s="226"/>
      <c r="D1028" s="222"/>
      <c r="E1028" s="224"/>
      <c r="F1028" s="232"/>
      <c r="G1028" s="231"/>
    </row>
    <row r="1029" s="113" customFormat="1" ht="15" customHeight="1" spans="1:5">
      <c r="A1029" s="225" t="s">
        <v>826</v>
      </c>
      <c r="B1029" s="226">
        <v>0</v>
      </c>
      <c r="C1029" s="226"/>
      <c r="D1029" s="222"/>
      <c r="E1029" s="224"/>
    </row>
    <row r="1030" s="113" customFormat="1" ht="15" customHeight="1" spans="1:5">
      <c r="A1030" s="225" t="s">
        <v>827</v>
      </c>
      <c r="B1030" s="226">
        <v>0</v>
      </c>
      <c r="C1030" s="226"/>
      <c r="D1030" s="222"/>
      <c r="E1030" s="224"/>
    </row>
    <row r="1031" s="113" customFormat="1" ht="15" customHeight="1" spans="1:5">
      <c r="A1031" s="225" t="s">
        <v>828</v>
      </c>
      <c r="B1031" s="226">
        <v>387</v>
      </c>
      <c r="C1031" s="226">
        <v>354</v>
      </c>
      <c r="D1031" s="222">
        <f>(C1031-B1031)/B1031</f>
        <v>-0.0852713178294574</v>
      </c>
      <c r="E1031" s="224"/>
    </row>
    <row r="1032" s="113" customFormat="1" ht="15" customHeight="1" spans="1:5">
      <c r="A1032" s="220" t="s">
        <v>829</v>
      </c>
      <c r="B1032" s="221">
        <f>SUM(B1033:B1038)</f>
        <v>192</v>
      </c>
      <c r="C1032" s="221">
        <f>SUM(C1033:C1038)</f>
        <v>160</v>
      </c>
      <c r="D1032" s="222">
        <f>(C1032-B1032)/B1032</f>
        <v>-0.166666666666667</v>
      </c>
      <c r="E1032" s="224"/>
    </row>
    <row r="1033" s="113" customFormat="1" ht="15" customHeight="1" spans="1:5">
      <c r="A1033" s="225" t="s">
        <v>43</v>
      </c>
      <c r="B1033" s="226">
        <v>0</v>
      </c>
      <c r="C1033" s="226"/>
      <c r="D1033" s="222"/>
      <c r="E1033" s="223"/>
    </row>
    <row r="1034" s="113" customFormat="1" ht="15" customHeight="1" spans="1:5">
      <c r="A1034" s="225" t="s">
        <v>44</v>
      </c>
      <c r="B1034" s="226">
        <v>0</v>
      </c>
      <c r="C1034" s="226"/>
      <c r="D1034" s="222"/>
      <c r="E1034" s="224"/>
    </row>
    <row r="1035" s="113" customFormat="1" ht="15" customHeight="1" spans="1:5">
      <c r="A1035" s="225" t="s">
        <v>45</v>
      </c>
      <c r="B1035" s="226">
        <v>0</v>
      </c>
      <c r="C1035" s="226"/>
      <c r="D1035" s="222"/>
      <c r="E1035" s="224"/>
    </row>
    <row r="1036" s="113" customFormat="1" ht="15" customHeight="1" spans="1:5">
      <c r="A1036" s="225" t="s">
        <v>830</v>
      </c>
      <c r="B1036" s="226">
        <v>0</v>
      </c>
      <c r="C1036" s="226"/>
      <c r="D1036" s="222"/>
      <c r="E1036" s="224"/>
    </row>
    <row r="1037" s="113" customFormat="1" ht="15" customHeight="1" spans="1:5">
      <c r="A1037" s="225" t="s">
        <v>831</v>
      </c>
      <c r="B1037" s="226">
        <v>192</v>
      </c>
      <c r="C1037" s="226">
        <v>160</v>
      </c>
      <c r="D1037" s="222">
        <f>(C1037-B1037)/B1037</f>
        <v>-0.166666666666667</v>
      </c>
      <c r="E1037" s="224"/>
    </row>
    <row r="1038" s="113" customFormat="1" ht="15" customHeight="1" spans="1:5">
      <c r="A1038" s="225" t="s">
        <v>832</v>
      </c>
      <c r="B1038" s="226"/>
      <c r="C1038" s="226"/>
      <c r="D1038" s="222"/>
      <c r="E1038" s="224"/>
    </row>
    <row r="1039" s="113" customFormat="1" ht="15" customHeight="1" spans="1:5">
      <c r="A1039" s="220" t="s">
        <v>833</v>
      </c>
      <c r="B1039" s="221">
        <f>SUM(B1040:B1044)</f>
        <v>0</v>
      </c>
      <c r="C1039" s="221">
        <f>SUM(C1040:C1044)</f>
        <v>930</v>
      </c>
      <c r="D1039" s="222"/>
      <c r="E1039" s="224"/>
    </row>
    <row r="1040" s="113" customFormat="1" ht="15" customHeight="1" spans="1:5">
      <c r="A1040" s="225" t="s">
        <v>834</v>
      </c>
      <c r="B1040" s="226">
        <v>0</v>
      </c>
      <c r="C1040" s="226"/>
      <c r="D1040" s="222"/>
      <c r="E1040" s="224"/>
    </row>
    <row r="1041" s="113" customFormat="1" ht="15" customHeight="1" spans="1:5">
      <c r="A1041" s="225" t="s">
        <v>835</v>
      </c>
      <c r="B1041" s="226">
        <v>0</v>
      </c>
      <c r="C1041" s="226"/>
      <c r="D1041" s="222"/>
      <c r="E1041" s="224"/>
    </row>
    <row r="1042" s="113" customFormat="1" ht="15" customHeight="1" spans="1:5">
      <c r="A1042" s="225" t="s">
        <v>836</v>
      </c>
      <c r="B1042" s="226">
        <v>0</v>
      </c>
      <c r="C1042" s="226"/>
      <c r="D1042" s="222"/>
      <c r="E1042" s="224"/>
    </row>
    <row r="1043" s="113" customFormat="1" ht="15" customHeight="1" spans="1:5">
      <c r="A1043" s="225" t="s">
        <v>837</v>
      </c>
      <c r="B1043" s="226">
        <v>0</v>
      </c>
      <c r="C1043" s="226"/>
      <c r="D1043" s="222"/>
      <c r="E1043" s="224"/>
    </row>
    <row r="1044" s="113" customFormat="1" ht="15" customHeight="1" spans="1:5">
      <c r="A1044" s="225" t="s">
        <v>838</v>
      </c>
      <c r="B1044" s="226">
        <v>0</v>
      </c>
      <c r="C1044" s="226">
        <v>930</v>
      </c>
      <c r="D1044" s="222"/>
      <c r="E1044" s="224"/>
    </row>
    <row r="1045" s="113" customFormat="1" ht="15" customHeight="1" spans="1:5">
      <c r="A1045" s="220" t="s">
        <v>839</v>
      </c>
      <c r="B1045" s="221">
        <f>B1046+B1056+B1062</f>
        <v>948</v>
      </c>
      <c r="C1045" s="221">
        <f>C1046+C1056+C1062</f>
        <v>749</v>
      </c>
      <c r="D1045" s="222">
        <f>(C1045-B1045)/B1045</f>
        <v>-0.209915611814346</v>
      </c>
      <c r="E1045" s="224"/>
    </row>
    <row r="1046" s="113" customFormat="1" ht="15" customHeight="1" spans="1:5">
      <c r="A1046" s="220" t="s">
        <v>840</v>
      </c>
      <c r="B1046" s="221">
        <f>SUM(B1047:B1055)</f>
        <v>880</v>
      </c>
      <c r="C1046" s="221">
        <f>SUM(C1047:C1055)</f>
        <v>688</v>
      </c>
      <c r="D1046" s="222">
        <f>(C1046-B1046)/B1046</f>
        <v>-0.218181818181818</v>
      </c>
      <c r="E1046" s="224"/>
    </row>
    <row r="1047" s="113" customFormat="1" ht="15" customHeight="1" spans="1:5">
      <c r="A1047" s="225" t="s">
        <v>43</v>
      </c>
      <c r="B1047" s="226">
        <v>255</v>
      </c>
      <c r="C1047" s="226">
        <v>270</v>
      </c>
      <c r="D1047" s="222">
        <f>(C1047-B1047)/B1047</f>
        <v>0.0588235294117647</v>
      </c>
      <c r="E1047" s="224"/>
    </row>
    <row r="1048" s="113" customFormat="1" ht="15" customHeight="1" spans="1:5">
      <c r="A1048" s="225" t="s">
        <v>44</v>
      </c>
      <c r="B1048" s="226"/>
      <c r="C1048" s="226"/>
      <c r="D1048" s="222"/>
      <c r="E1048" s="224"/>
    </row>
    <row r="1049" s="113" customFormat="1" ht="15" customHeight="1" spans="1:5">
      <c r="A1049" s="225" t="s">
        <v>45</v>
      </c>
      <c r="B1049" s="226"/>
      <c r="C1049" s="226"/>
      <c r="D1049" s="222"/>
      <c r="E1049" s="224"/>
    </row>
    <row r="1050" s="113" customFormat="1" ht="15" customHeight="1" spans="1:5">
      <c r="A1050" s="225" t="s">
        <v>841</v>
      </c>
      <c r="B1050" s="226"/>
      <c r="C1050" s="226"/>
      <c r="D1050" s="222"/>
      <c r="E1050" s="224"/>
    </row>
    <row r="1051" s="113" customFormat="1" ht="15" customHeight="1" spans="1:5">
      <c r="A1051" s="225" t="s">
        <v>842</v>
      </c>
      <c r="B1051" s="226">
        <v>0</v>
      </c>
      <c r="C1051" s="226"/>
      <c r="D1051" s="222"/>
      <c r="E1051" s="224"/>
    </row>
    <row r="1052" s="113" customFormat="1" ht="15" customHeight="1" spans="1:5">
      <c r="A1052" s="225" t="s">
        <v>843</v>
      </c>
      <c r="B1052" s="226">
        <v>0</v>
      </c>
      <c r="C1052" s="226"/>
      <c r="D1052" s="222"/>
      <c r="E1052" s="224"/>
    </row>
    <row r="1053" s="113" customFormat="1" ht="15" customHeight="1" spans="1:5">
      <c r="A1053" s="225" t="s">
        <v>844</v>
      </c>
      <c r="B1053" s="226">
        <v>0</v>
      </c>
      <c r="C1053" s="226"/>
      <c r="D1053" s="222"/>
      <c r="E1053" s="224"/>
    </row>
    <row r="1054" s="113" customFormat="1" ht="15" customHeight="1" spans="1:5">
      <c r="A1054" s="225" t="s">
        <v>52</v>
      </c>
      <c r="B1054" s="226">
        <v>109</v>
      </c>
      <c r="C1054" s="226">
        <v>107</v>
      </c>
      <c r="D1054" s="222">
        <f>(C1054-B1054)/B1054</f>
        <v>-0.018348623853211</v>
      </c>
      <c r="E1054" s="224"/>
    </row>
    <row r="1055" s="113" customFormat="1" ht="15" customHeight="1" spans="1:5">
      <c r="A1055" s="225" t="s">
        <v>845</v>
      </c>
      <c r="B1055" s="226">
        <v>516</v>
      </c>
      <c r="C1055" s="226">
        <v>311</v>
      </c>
      <c r="D1055" s="222">
        <f>(C1055-B1055)/B1055</f>
        <v>-0.397286821705426</v>
      </c>
      <c r="E1055" s="224"/>
    </row>
    <row r="1056" s="113" customFormat="1" ht="15" customHeight="1" spans="1:5">
      <c r="A1056" s="220" t="s">
        <v>846</v>
      </c>
      <c r="B1056" s="221">
        <f>SUM(B1057:B1061)</f>
        <v>26</v>
      </c>
      <c r="C1056" s="221">
        <f>SUM(C1057:C1061)</f>
        <v>0</v>
      </c>
      <c r="D1056" s="222">
        <f>(C1056-B1056)/B1056</f>
        <v>-1</v>
      </c>
      <c r="E1056" s="224"/>
    </row>
    <row r="1057" s="113" customFormat="1" ht="15" customHeight="1" spans="1:5">
      <c r="A1057" s="225" t="s">
        <v>43</v>
      </c>
      <c r="B1057" s="226">
        <v>0</v>
      </c>
      <c r="C1057" s="226"/>
      <c r="D1057" s="222"/>
      <c r="E1057" s="224"/>
    </row>
    <row r="1058" s="113" customFormat="1" ht="15" customHeight="1" spans="1:5">
      <c r="A1058" s="225" t="s">
        <v>44</v>
      </c>
      <c r="B1058" s="226"/>
      <c r="C1058" s="226"/>
      <c r="D1058" s="222"/>
      <c r="E1058" s="224"/>
    </row>
    <row r="1059" s="113" customFormat="1" ht="15" customHeight="1" spans="1:5">
      <c r="A1059" s="225" t="s">
        <v>45</v>
      </c>
      <c r="B1059" s="226">
        <v>0</v>
      </c>
      <c r="C1059" s="226"/>
      <c r="D1059" s="222"/>
      <c r="E1059" s="224"/>
    </row>
    <row r="1060" s="113" customFormat="1" ht="15" customHeight="1" spans="1:5">
      <c r="A1060" s="225" t="s">
        <v>847</v>
      </c>
      <c r="B1060" s="226">
        <v>0</v>
      </c>
      <c r="C1060" s="226"/>
      <c r="D1060" s="222"/>
      <c r="E1060" s="224"/>
    </row>
    <row r="1061" s="113" customFormat="1" ht="15" customHeight="1" spans="1:5">
      <c r="A1061" s="225" t="s">
        <v>848</v>
      </c>
      <c r="B1061" s="226">
        <v>26</v>
      </c>
      <c r="C1061" s="226"/>
      <c r="D1061" s="222">
        <f>(C1061-B1061)/B1061</f>
        <v>-1</v>
      </c>
      <c r="E1061" s="224"/>
    </row>
    <row r="1062" s="113" customFormat="1" ht="15" customHeight="1" spans="1:5">
      <c r="A1062" s="220" t="s">
        <v>849</v>
      </c>
      <c r="B1062" s="221">
        <f>SUM(B1063:B1064)</f>
        <v>42</v>
      </c>
      <c r="C1062" s="221">
        <f>SUM(C1063:C1064)</f>
        <v>61</v>
      </c>
      <c r="D1062" s="222">
        <f>(C1062-B1062)/B1062</f>
        <v>0.452380952380952</v>
      </c>
      <c r="E1062" s="224"/>
    </row>
    <row r="1063" s="113" customFormat="1" ht="15" customHeight="1" spans="1:5">
      <c r="A1063" s="225" t="s">
        <v>850</v>
      </c>
      <c r="B1063" s="226">
        <v>0</v>
      </c>
      <c r="C1063" s="226"/>
      <c r="D1063" s="222"/>
      <c r="E1063" s="224"/>
    </row>
    <row r="1064" s="113" customFormat="1" ht="15" customHeight="1" spans="1:5">
      <c r="A1064" s="225" t="s">
        <v>851</v>
      </c>
      <c r="B1064" s="226">
        <v>42</v>
      </c>
      <c r="C1064" s="226">
        <v>61</v>
      </c>
      <c r="D1064" s="222">
        <f>(C1064-B1064)/B1064</f>
        <v>0.452380952380952</v>
      </c>
      <c r="E1064" s="224"/>
    </row>
    <row r="1065" s="113" customFormat="1" ht="15" customHeight="1" spans="1:5">
      <c r="A1065" s="220" t="s">
        <v>852</v>
      </c>
      <c r="B1065" s="221">
        <f>B1066+B1073+B1083+B1089+B1092</f>
        <v>256</v>
      </c>
      <c r="C1065" s="221">
        <f>C1066+C1073+C1083+C1089+C1092</f>
        <v>181</v>
      </c>
      <c r="D1065" s="222">
        <f>(C1065-B1065)/B1065</f>
        <v>-0.29296875</v>
      </c>
      <c r="E1065" s="224"/>
    </row>
    <row r="1066" s="113" customFormat="1" ht="15" customHeight="1" spans="1:5">
      <c r="A1066" s="220" t="s">
        <v>853</v>
      </c>
      <c r="B1066" s="221">
        <f>SUM(B1067:B1072)</f>
        <v>168</v>
      </c>
      <c r="C1066" s="221">
        <f>SUM(C1067:C1072)</f>
        <v>149</v>
      </c>
      <c r="D1066" s="222">
        <f>(C1066-B1066)/B1066</f>
        <v>-0.113095238095238</v>
      </c>
      <c r="E1066" s="224"/>
    </row>
    <row r="1067" s="113" customFormat="1" ht="15" customHeight="1" spans="1:5">
      <c r="A1067" s="225" t="s">
        <v>43</v>
      </c>
      <c r="B1067" s="226">
        <v>57</v>
      </c>
      <c r="C1067" s="226">
        <v>26</v>
      </c>
      <c r="D1067" s="222">
        <f>(C1067-B1067)/B1067</f>
        <v>-0.543859649122807</v>
      </c>
      <c r="E1067" s="224"/>
    </row>
    <row r="1068" s="113" customFormat="1" ht="15" customHeight="1" spans="1:5">
      <c r="A1068" s="225" t="s">
        <v>44</v>
      </c>
      <c r="B1068" s="226"/>
      <c r="C1068" s="226"/>
      <c r="D1068" s="222"/>
      <c r="E1068" s="224"/>
    </row>
    <row r="1069" s="113" customFormat="1" ht="15" customHeight="1" spans="1:5">
      <c r="A1069" s="225" t="s">
        <v>45</v>
      </c>
      <c r="B1069" s="226">
        <v>0</v>
      </c>
      <c r="C1069" s="226"/>
      <c r="D1069" s="222"/>
      <c r="E1069" s="224"/>
    </row>
    <row r="1070" s="113" customFormat="1" ht="15" customHeight="1" spans="1:5">
      <c r="A1070" s="225" t="s">
        <v>854</v>
      </c>
      <c r="B1070" s="226">
        <v>0</v>
      </c>
      <c r="C1070" s="226"/>
      <c r="D1070" s="222"/>
      <c r="E1070" s="224"/>
    </row>
    <row r="1071" s="113" customFormat="1" ht="15" customHeight="1" spans="1:5">
      <c r="A1071" s="225" t="s">
        <v>52</v>
      </c>
      <c r="B1071" s="226">
        <v>51</v>
      </c>
      <c r="C1071" s="226">
        <v>34</v>
      </c>
      <c r="D1071" s="222">
        <f>(C1071-B1071)/B1071</f>
        <v>-0.333333333333333</v>
      </c>
      <c r="E1071" s="224"/>
    </row>
    <row r="1072" s="113" customFormat="1" ht="15" customHeight="1" spans="1:5">
      <c r="A1072" s="225" t="s">
        <v>855</v>
      </c>
      <c r="B1072" s="226">
        <v>60</v>
      </c>
      <c r="C1072" s="226">
        <v>89</v>
      </c>
      <c r="D1072" s="222">
        <f>(C1072-B1072)/B1072</f>
        <v>0.483333333333333</v>
      </c>
      <c r="E1072" s="224"/>
    </row>
    <row r="1073" s="113" customFormat="1" ht="15" customHeight="1" spans="1:5">
      <c r="A1073" s="220" t="s">
        <v>856</v>
      </c>
      <c r="B1073" s="221">
        <f>SUM(B1074:B1082)</f>
        <v>0</v>
      </c>
      <c r="C1073" s="221">
        <f>SUM(C1074:C1082)</f>
        <v>0</v>
      </c>
      <c r="D1073" s="222"/>
      <c r="E1073" s="224"/>
    </row>
    <row r="1074" s="113" customFormat="1" ht="15" customHeight="1" spans="1:5">
      <c r="A1074" s="225" t="s">
        <v>857</v>
      </c>
      <c r="B1074" s="226">
        <v>0</v>
      </c>
      <c r="C1074" s="226"/>
      <c r="D1074" s="222"/>
      <c r="E1074" s="224"/>
    </row>
    <row r="1075" s="113" customFormat="1" ht="15" customHeight="1" spans="1:5">
      <c r="A1075" s="225" t="s">
        <v>858</v>
      </c>
      <c r="B1075" s="226">
        <v>0</v>
      </c>
      <c r="C1075" s="226"/>
      <c r="D1075" s="222"/>
      <c r="E1075" s="224"/>
    </row>
    <row r="1076" s="113" customFormat="1" ht="15" customHeight="1" spans="1:5">
      <c r="A1076" s="225" t="s">
        <v>859</v>
      </c>
      <c r="B1076" s="226">
        <v>0</v>
      </c>
      <c r="C1076" s="226"/>
      <c r="D1076" s="222"/>
      <c r="E1076" s="224"/>
    </row>
    <row r="1077" s="113" customFormat="1" ht="15" customHeight="1" spans="1:5">
      <c r="A1077" s="225" t="s">
        <v>860</v>
      </c>
      <c r="B1077" s="226">
        <v>0</v>
      </c>
      <c r="C1077" s="226"/>
      <c r="D1077" s="222"/>
      <c r="E1077" s="224"/>
    </row>
    <row r="1078" s="113" customFormat="1" ht="15" customHeight="1" spans="1:5">
      <c r="A1078" s="225" t="s">
        <v>861</v>
      </c>
      <c r="B1078" s="226">
        <v>0</v>
      </c>
      <c r="C1078" s="226"/>
      <c r="D1078" s="222"/>
      <c r="E1078" s="224"/>
    </row>
    <row r="1079" s="113" customFormat="1" ht="15" customHeight="1" spans="1:5">
      <c r="A1079" s="225" t="s">
        <v>862</v>
      </c>
      <c r="B1079" s="226">
        <v>0</v>
      </c>
      <c r="C1079" s="226"/>
      <c r="D1079" s="222"/>
      <c r="E1079" s="224"/>
    </row>
    <row r="1080" s="113" customFormat="1" ht="15" customHeight="1" spans="1:5">
      <c r="A1080" s="225" t="s">
        <v>863</v>
      </c>
      <c r="B1080" s="226">
        <v>0</v>
      </c>
      <c r="C1080" s="226"/>
      <c r="D1080" s="222"/>
      <c r="E1080" s="224"/>
    </row>
    <row r="1081" s="113" customFormat="1" ht="15" customHeight="1" spans="1:5">
      <c r="A1081" s="225" t="s">
        <v>864</v>
      </c>
      <c r="B1081" s="226">
        <v>0</v>
      </c>
      <c r="C1081" s="226"/>
      <c r="D1081" s="222"/>
      <c r="E1081" s="224"/>
    </row>
    <row r="1082" s="113" customFormat="1" ht="15" customHeight="1" spans="1:5">
      <c r="A1082" s="225" t="s">
        <v>865</v>
      </c>
      <c r="B1082" s="226">
        <v>0</v>
      </c>
      <c r="C1082" s="226"/>
      <c r="D1082" s="222"/>
      <c r="E1082" s="224"/>
    </row>
    <row r="1083" s="113" customFormat="1" ht="15" customHeight="1" spans="1:5">
      <c r="A1083" s="220" t="s">
        <v>866</v>
      </c>
      <c r="B1083" s="221">
        <f>SUM(B1084:B1088)</f>
        <v>0</v>
      </c>
      <c r="C1083" s="221">
        <f>SUM(C1084:C1088)</f>
        <v>0</v>
      </c>
      <c r="D1083" s="222"/>
      <c r="E1083" s="224"/>
    </row>
    <row r="1084" s="113" customFormat="1" ht="15" customHeight="1" spans="1:5">
      <c r="A1084" s="225" t="s">
        <v>867</v>
      </c>
      <c r="B1084" s="226">
        <v>0</v>
      </c>
      <c r="C1084" s="226"/>
      <c r="D1084" s="222"/>
      <c r="E1084" s="224"/>
    </row>
    <row r="1085" s="113" customFormat="1" ht="15" customHeight="1" spans="1:5">
      <c r="A1085" s="225" t="s">
        <v>868</v>
      </c>
      <c r="B1085" s="226">
        <v>0</v>
      </c>
      <c r="C1085" s="226"/>
      <c r="D1085" s="222"/>
      <c r="E1085" s="224"/>
    </row>
    <row r="1086" s="113" customFormat="1" ht="15" customHeight="1" spans="1:5">
      <c r="A1086" s="225" t="s">
        <v>869</v>
      </c>
      <c r="B1086" s="226">
        <v>0</v>
      </c>
      <c r="C1086" s="226"/>
      <c r="D1086" s="222"/>
      <c r="E1086" s="224"/>
    </row>
    <row r="1087" s="113" customFormat="1" ht="15" customHeight="1" spans="1:5">
      <c r="A1087" s="225" t="s">
        <v>870</v>
      </c>
      <c r="B1087" s="226">
        <v>0</v>
      </c>
      <c r="C1087" s="226"/>
      <c r="D1087" s="222"/>
      <c r="E1087" s="224"/>
    </row>
    <row r="1088" s="113" customFormat="1" ht="15" customHeight="1" spans="1:5">
      <c r="A1088" s="225" t="s">
        <v>871</v>
      </c>
      <c r="B1088" s="226">
        <v>0</v>
      </c>
      <c r="C1088" s="226"/>
      <c r="D1088" s="222"/>
      <c r="E1088" s="224"/>
    </row>
    <row r="1089" s="113" customFormat="1" ht="15" customHeight="1" spans="1:5">
      <c r="A1089" s="220" t="s">
        <v>872</v>
      </c>
      <c r="B1089" s="221">
        <f>SUM(B1090:B1091)</f>
        <v>0</v>
      </c>
      <c r="C1089" s="221">
        <f>SUM(C1090:C1091)</f>
        <v>0</v>
      </c>
      <c r="D1089" s="222"/>
      <c r="E1089" s="224"/>
    </row>
    <row r="1090" s="113" customFormat="1" ht="15" customHeight="1" spans="1:5">
      <c r="A1090" s="225" t="s">
        <v>873</v>
      </c>
      <c r="B1090" s="226">
        <v>0</v>
      </c>
      <c r="C1090" s="226"/>
      <c r="D1090" s="222"/>
      <c r="E1090" s="224"/>
    </row>
    <row r="1091" s="113" customFormat="1" ht="15" customHeight="1" spans="1:5">
      <c r="A1091" s="225" t="s">
        <v>874</v>
      </c>
      <c r="B1091" s="226">
        <v>0</v>
      </c>
      <c r="C1091" s="226"/>
      <c r="D1091" s="222"/>
      <c r="E1091" s="224"/>
    </row>
    <row r="1092" s="113" customFormat="1" ht="15" customHeight="1" spans="1:5">
      <c r="A1092" s="220" t="s">
        <v>875</v>
      </c>
      <c r="B1092" s="221">
        <f>SUM(B1093)</f>
        <v>88</v>
      </c>
      <c r="C1092" s="221">
        <f>SUM(C1093)</f>
        <v>32</v>
      </c>
      <c r="D1092" s="222">
        <f>(C1092-B1092)/B1092</f>
        <v>-0.636363636363636</v>
      </c>
      <c r="E1092" s="224"/>
    </row>
    <row r="1093" s="113" customFormat="1" ht="15" customHeight="1" spans="1:5">
      <c r="A1093" s="225" t="s">
        <v>876</v>
      </c>
      <c r="B1093" s="226">
        <v>88</v>
      </c>
      <c r="C1093" s="226">
        <v>32</v>
      </c>
      <c r="D1093" s="222">
        <f>(C1093-B1093)/B1093</f>
        <v>-0.636363636363636</v>
      </c>
      <c r="E1093" s="224"/>
    </row>
    <row r="1094" s="113" customFormat="1" ht="15" customHeight="1" spans="1:5">
      <c r="A1094" s="220" t="s">
        <v>877</v>
      </c>
      <c r="B1094" s="221">
        <v>0</v>
      </c>
      <c r="C1094" s="221"/>
      <c r="D1094" s="222"/>
      <c r="E1094" s="224"/>
    </row>
    <row r="1095" s="113" customFormat="1" ht="15" customHeight="1" spans="1:5">
      <c r="A1095" s="220" t="s">
        <v>878</v>
      </c>
      <c r="B1095" s="221">
        <f>B1096+B1114+B1116+B1119+B1134</f>
        <v>2352</v>
      </c>
      <c r="C1095" s="221">
        <f>C1096+C1114+C1116+C1119+C1134</f>
        <v>7025</v>
      </c>
      <c r="D1095" s="222">
        <f>(C1095-B1095)/B1095</f>
        <v>1.98681972789116</v>
      </c>
      <c r="E1095" s="224"/>
    </row>
    <row r="1096" s="113" customFormat="1" ht="15" customHeight="1" spans="1:5">
      <c r="A1096" s="220" t="s">
        <v>879</v>
      </c>
      <c r="B1096" s="221">
        <f>SUM(B1097:B1113)</f>
        <v>2204</v>
      </c>
      <c r="C1096" s="221">
        <f>SUM(C1097:C1113)</f>
        <v>6877</v>
      </c>
      <c r="D1096" s="222">
        <f>(C1096-B1096)/B1096</f>
        <v>2.12023593466425</v>
      </c>
      <c r="E1096" s="224"/>
    </row>
    <row r="1097" s="113" customFormat="1" ht="15" customHeight="1" spans="1:5">
      <c r="A1097" s="225" t="s">
        <v>43</v>
      </c>
      <c r="B1097" s="226">
        <v>380</v>
      </c>
      <c r="C1097" s="226">
        <v>360</v>
      </c>
      <c r="D1097" s="222">
        <f>(C1097-B1097)/B1097</f>
        <v>-0.0526315789473684</v>
      </c>
      <c r="E1097" s="224"/>
    </row>
    <row r="1098" s="113" customFormat="1" ht="15" customHeight="1" spans="1:5">
      <c r="A1098" s="225" t="s">
        <v>44</v>
      </c>
      <c r="B1098" s="226"/>
      <c r="C1098" s="226">
        <v>14</v>
      </c>
      <c r="D1098" s="222"/>
      <c r="E1098" s="224"/>
    </row>
    <row r="1099" s="113" customFormat="1" ht="15" customHeight="1" spans="1:5">
      <c r="A1099" s="225" t="s">
        <v>45</v>
      </c>
      <c r="B1099" s="226">
        <v>329</v>
      </c>
      <c r="C1099" s="226">
        <v>318</v>
      </c>
      <c r="D1099" s="222">
        <f>(C1099-B1099)/B1099</f>
        <v>-0.033434650455927</v>
      </c>
      <c r="E1099" s="224"/>
    </row>
    <row r="1100" s="113" customFormat="1" ht="15" customHeight="1" spans="1:5">
      <c r="A1100" s="225" t="s">
        <v>880</v>
      </c>
      <c r="B1100" s="226">
        <v>283</v>
      </c>
      <c r="C1100" s="226">
        <v>417</v>
      </c>
      <c r="D1100" s="222">
        <f>(C1100-B1100)/B1100</f>
        <v>0.473498233215548</v>
      </c>
      <c r="E1100" s="224"/>
    </row>
    <row r="1101" s="113" customFormat="1" ht="15" customHeight="1" spans="1:5">
      <c r="A1101" s="225" t="s">
        <v>881</v>
      </c>
      <c r="B1101" s="226">
        <v>514</v>
      </c>
      <c r="C1101" s="226">
        <v>453</v>
      </c>
      <c r="D1101" s="222">
        <f>(C1101-B1101)/B1101</f>
        <v>-0.118677042801556</v>
      </c>
      <c r="E1101" s="224"/>
    </row>
    <row r="1102" s="113" customFormat="1" ht="15" customHeight="1" spans="1:5">
      <c r="A1102" s="225" t="s">
        <v>882</v>
      </c>
      <c r="B1102" s="226">
        <v>0</v>
      </c>
      <c r="C1102" s="226"/>
      <c r="D1102" s="222"/>
      <c r="E1102" s="224"/>
    </row>
    <row r="1103" s="113" customFormat="1" ht="15" customHeight="1" spans="1:5">
      <c r="A1103" s="225" t="s">
        <v>883</v>
      </c>
      <c r="B1103" s="226">
        <v>0</v>
      </c>
      <c r="C1103" s="226"/>
      <c r="D1103" s="222"/>
      <c r="E1103" s="224"/>
    </row>
    <row r="1104" s="113" customFormat="1" ht="15" customHeight="1" spans="1:5">
      <c r="A1104" s="225" t="s">
        <v>884</v>
      </c>
      <c r="B1104" s="226">
        <v>120</v>
      </c>
      <c r="C1104" s="226"/>
      <c r="D1104" s="222">
        <f>(C1104-B1104)/B1104</f>
        <v>-1</v>
      </c>
      <c r="E1104" s="224"/>
    </row>
    <row r="1105" s="113" customFormat="1" ht="15" customHeight="1" spans="1:5">
      <c r="A1105" s="225" t="s">
        <v>885</v>
      </c>
      <c r="B1105" s="226">
        <v>0</v>
      </c>
      <c r="C1105" s="226"/>
      <c r="D1105" s="222"/>
      <c r="E1105" s="224"/>
    </row>
    <row r="1106" s="113" customFormat="1" ht="15" customHeight="1" spans="1:5">
      <c r="A1106" s="225" t="s">
        <v>886</v>
      </c>
      <c r="B1106" s="226">
        <v>0</v>
      </c>
      <c r="C1106" s="226"/>
      <c r="D1106" s="222"/>
      <c r="E1106" s="224"/>
    </row>
    <row r="1107" s="113" customFormat="1" ht="15" customHeight="1" spans="1:5">
      <c r="A1107" s="225" t="s">
        <v>887</v>
      </c>
      <c r="B1107" s="226">
        <v>0</v>
      </c>
      <c r="C1107" s="226"/>
      <c r="D1107" s="222"/>
      <c r="E1107" s="224"/>
    </row>
    <row r="1108" s="113" customFormat="1" ht="15" customHeight="1" spans="1:5">
      <c r="A1108" s="225" t="s">
        <v>888</v>
      </c>
      <c r="B1108" s="226"/>
      <c r="C1108" s="226"/>
      <c r="D1108" s="222"/>
      <c r="E1108" s="224"/>
    </row>
    <row r="1109" s="113" customFormat="1" ht="15" customHeight="1" spans="1:5">
      <c r="A1109" s="225" t="s">
        <v>889</v>
      </c>
      <c r="B1109" s="226">
        <v>0</v>
      </c>
      <c r="C1109" s="226"/>
      <c r="D1109" s="222"/>
      <c r="E1109" s="224"/>
    </row>
    <row r="1110" s="113" customFormat="1" ht="15" customHeight="1" spans="1:5">
      <c r="A1110" s="225" t="s">
        <v>890</v>
      </c>
      <c r="B1110" s="226">
        <v>0</v>
      </c>
      <c r="C1110" s="226"/>
      <c r="D1110" s="222"/>
      <c r="E1110" s="224"/>
    </row>
    <row r="1111" s="113" customFormat="1" ht="15" customHeight="1" spans="1:5">
      <c r="A1111" s="225" t="s">
        <v>891</v>
      </c>
      <c r="B1111" s="226">
        <v>0</v>
      </c>
      <c r="C1111" s="226"/>
      <c r="D1111" s="222"/>
      <c r="E1111" s="224"/>
    </row>
    <row r="1112" s="113" customFormat="1" ht="15" customHeight="1" spans="1:5">
      <c r="A1112" s="225" t="s">
        <v>52</v>
      </c>
      <c r="B1112" s="226">
        <v>124</v>
      </c>
      <c r="C1112" s="226">
        <v>126</v>
      </c>
      <c r="D1112" s="222">
        <f>(C1112-B1112)/B1112</f>
        <v>0.0161290322580645</v>
      </c>
      <c r="E1112" s="224"/>
    </row>
    <row r="1113" s="113" customFormat="1" ht="15" customHeight="1" spans="1:5">
      <c r="A1113" s="225" t="s">
        <v>892</v>
      </c>
      <c r="B1113" s="226">
        <v>454</v>
      </c>
      <c r="C1113" s="226">
        <v>5189</v>
      </c>
      <c r="D1113" s="222">
        <f>(C1113-B1113)/B1113</f>
        <v>10.4295154185022</v>
      </c>
      <c r="E1113" s="224"/>
    </row>
    <row r="1114" s="113" customFormat="1" ht="15" customHeight="1" spans="1:5">
      <c r="A1114" s="220" t="s">
        <v>893</v>
      </c>
      <c r="B1114" s="221">
        <f>B1115</f>
        <v>0</v>
      </c>
      <c r="C1114" s="221">
        <f>C1115</f>
        <v>0</v>
      </c>
      <c r="D1114" s="222"/>
      <c r="E1114" s="224"/>
    </row>
    <row r="1115" s="113" customFormat="1" ht="15" customHeight="1" spans="1:5">
      <c r="A1115" s="225" t="s">
        <v>43</v>
      </c>
      <c r="B1115" s="226">
        <v>0</v>
      </c>
      <c r="C1115" s="226"/>
      <c r="D1115" s="222"/>
      <c r="E1115" s="224"/>
    </row>
    <row r="1116" s="113" customFormat="1" ht="15" customHeight="1" spans="1:5">
      <c r="A1116" s="220" t="s">
        <v>894</v>
      </c>
      <c r="B1116" s="221">
        <f>SUM(B1117:B1118)</f>
        <v>0</v>
      </c>
      <c r="C1116" s="221">
        <f>SUM(C1117:C1118)</f>
        <v>0</v>
      </c>
      <c r="D1116" s="222"/>
      <c r="E1116" s="224"/>
    </row>
    <row r="1117" s="113" customFormat="1" ht="15" customHeight="1" spans="1:5">
      <c r="A1117" s="225" t="s">
        <v>43</v>
      </c>
      <c r="B1117" s="226">
        <v>0</v>
      </c>
      <c r="C1117" s="226"/>
      <c r="D1117" s="222"/>
      <c r="E1117" s="224"/>
    </row>
    <row r="1118" s="113" customFormat="1" ht="15" customHeight="1" spans="1:5">
      <c r="A1118" s="225" t="s">
        <v>895</v>
      </c>
      <c r="B1118" s="226">
        <v>0</v>
      </c>
      <c r="C1118" s="226"/>
      <c r="D1118" s="222"/>
      <c r="E1118" s="224"/>
    </row>
    <row r="1119" s="113" customFormat="1" ht="15" customHeight="1" spans="1:5">
      <c r="A1119" s="220" t="s">
        <v>896</v>
      </c>
      <c r="B1119" s="221">
        <f>SUM(B1120:B1133)</f>
        <v>148</v>
      </c>
      <c r="C1119" s="221">
        <f>SUM(C1120:C1133)</f>
        <v>148</v>
      </c>
      <c r="D1119" s="222">
        <f>(C1119-B1119)/B1119</f>
        <v>0</v>
      </c>
      <c r="E1119" s="224"/>
    </row>
    <row r="1120" s="113" customFormat="1" ht="15" customHeight="1" spans="1:5">
      <c r="A1120" s="225" t="s">
        <v>43</v>
      </c>
      <c r="B1120" s="226"/>
      <c r="C1120" s="226"/>
      <c r="D1120" s="222"/>
      <c r="E1120" s="224"/>
    </row>
    <row r="1121" s="113" customFormat="1" ht="15" customHeight="1" spans="1:5">
      <c r="A1121" s="225" t="s">
        <v>44</v>
      </c>
      <c r="B1121" s="226"/>
      <c r="C1121" s="226"/>
      <c r="D1121" s="222"/>
      <c r="E1121" s="224"/>
    </row>
    <row r="1122" s="113" customFormat="1" ht="15" customHeight="1" spans="1:5">
      <c r="A1122" s="225" t="s">
        <v>45</v>
      </c>
      <c r="B1122" s="226">
        <v>60</v>
      </c>
      <c r="C1122" s="226">
        <v>60</v>
      </c>
      <c r="D1122" s="222">
        <f>(C1122-B1122)/B1122</f>
        <v>0</v>
      </c>
      <c r="E1122" s="224"/>
    </row>
    <row r="1123" s="113" customFormat="1" ht="15" customHeight="1" spans="1:5">
      <c r="A1123" s="225" t="s">
        <v>897</v>
      </c>
      <c r="B1123" s="226"/>
      <c r="C1123" s="226"/>
      <c r="D1123" s="222"/>
      <c r="E1123" s="224"/>
    </row>
    <row r="1124" s="113" customFormat="1" ht="15" customHeight="1" spans="1:5">
      <c r="A1124" s="225" t="s">
        <v>898</v>
      </c>
      <c r="B1124" s="226"/>
      <c r="C1124" s="226"/>
      <c r="D1124" s="222"/>
      <c r="E1124" s="224"/>
    </row>
    <row r="1125" s="113" customFormat="1" ht="15" customHeight="1" spans="1:5">
      <c r="A1125" s="225" t="s">
        <v>899</v>
      </c>
      <c r="B1125" s="226"/>
      <c r="C1125" s="226"/>
      <c r="D1125" s="222"/>
      <c r="E1125" s="224"/>
    </row>
    <row r="1126" s="113" customFormat="1" ht="15" customHeight="1" spans="1:5">
      <c r="A1126" s="225" t="s">
        <v>900</v>
      </c>
      <c r="B1126" s="226"/>
      <c r="C1126" s="226"/>
      <c r="D1126" s="222"/>
      <c r="E1126" s="224"/>
    </row>
    <row r="1127" s="113" customFormat="1" ht="15" customHeight="1" spans="1:5">
      <c r="A1127" s="225" t="s">
        <v>901</v>
      </c>
      <c r="B1127" s="226">
        <v>73</v>
      </c>
      <c r="C1127" s="226">
        <v>78</v>
      </c>
      <c r="D1127" s="222">
        <f>(C1127-B1127)/B1127</f>
        <v>0.0684931506849315</v>
      </c>
      <c r="E1127" s="224"/>
    </row>
    <row r="1128" s="113" customFormat="1" ht="15" customHeight="1" spans="1:5">
      <c r="A1128" s="225" t="s">
        <v>902</v>
      </c>
      <c r="B1128" s="226"/>
      <c r="C1128" s="226"/>
      <c r="D1128" s="222"/>
      <c r="E1128" s="224"/>
    </row>
    <row r="1129" s="113" customFormat="1" ht="15" customHeight="1" spans="1:5">
      <c r="A1129" s="225" t="s">
        <v>903</v>
      </c>
      <c r="B1129" s="226"/>
      <c r="C1129" s="226"/>
      <c r="D1129" s="222"/>
      <c r="E1129" s="224"/>
    </row>
    <row r="1130" s="113" customFormat="1" ht="15" customHeight="1" spans="1:5">
      <c r="A1130" s="225" t="s">
        <v>904</v>
      </c>
      <c r="B1130" s="226"/>
      <c r="C1130" s="226"/>
      <c r="D1130" s="222"/>
      <c r="E1130" s="224"/>
    </row>
    <row r="1131" s="113" customFormat="1" ht="15" customHeight="1" spans="1:5">
      <c r="A1131" s="225" t="s">
        <v>905</v>
      </c>
      <c r="B1131" s="226"/>
      <c r="C1131" s="226"/>
      <c r="D1131" s="222"/>
      <c r="E1131" s="224"/>
    </row>
    <row r="1132" s="113" customFormat="1" ht="15" customHeight="1" spans="1:5">
      <c r="A1132" s="225" t="s">
        <v>906</v>
      </c>
      <c r="B1132" s="226"/>
      <c r="C1132" s="226"/>
      <c r="D1132" s="222"/>
      <c r="E1132" s="224"/>
    </row>
    <row r="1133" s="113" customFormat="1" ht="15" customHeight="1" spans="1:5">
      <c r="A1133" s="225" t="s">
        <v>907</v>
      </c>
      <c r="B1133" s="226">
        <v>15</v>
      </c>
      <c r="C1133" s="226">
        <v>10</v>
      </c>
      <c r="D1133" s="222">
        <f>(C1133-B1133)/B1133</f>
        <v>-0.333333333333333</v>
      </c>
      <c r="E1133" s="224"/>
    </row>
    <row r="1134" s="113" customFormat="1" ht="15" customHeight="1" spans="1:5">
      <c r="A1134" s="220" t="s">
        <v>908</v>
      </c>
      <c r="B1134" s="221">
        <f>SUM(B1135)</f>
        <v>0</v>
      </c>
      <c r="C1134" s="221">
        <f>SUM(C1135)</f>
        <v>0</v>
      </c>
      <c r="D1134" s="222"/>
      <c r="E1134" s="224"/>
    </row>
    <row r="1135" s="113" customFormat="1" ht="15" customHeight="1" spans="1:5">
      <c r="A1135" s="225" t="s">
        <v>909</v>
      </c>
      <c r="B1135" s="226">
        <v>0</v>
      </c>
      <c r="C1135" s="226"/>
      <c r="D1135" s="222"/>
      <c r="E1135" s="224"/>
    </row>
    <row r="1136" s="113" customFormat="1" ht="15" customHeight="1" spans="1:5">
      <c r="A1136" s="220" t="s">
        <v>910</v>
      </c>
      <c r="B1136" s="221">
        <f>B1137+B1147+B1151</f>
        <v>3855</v>
      </c>
      <c r="C1136" s="221">
        <f>C1137+C1147+C1151</f>
        <v>6256</v>
      </c>
      <c r="D1136" s="222">
        <f>(C1136-B1136)/B1136</f>
        <v>0.622827496757458</v>
      </c>
      <c r="E1136" s="224"/>
    </row>
    <row r="1137" s="113" customFormat="1" ht="15" customHeight="1" spans="1:5">
      <c r="A1137" s="220" t="s">
        <v>911</v>
      </c>
      <c r="B1137" s="221">
        <f>SUM(B1138:B1146)</f>
        <v>740</v>
      </c>
      <c r="C1137" s="221">
        <f>SUM(C1138:C1146)</f>
        <v>872</v>
      </c>
      <c r="D1137" s="222">
        <f>(C1137-B1137)/B1137</f>
        <v>0.178378378378378</v>
      </c>
      <c r="E1137" s="224"/>
    </row>
    <row r="1138" s="113" customFormat="1" ht="15" customHeight="1" spans="1:5">
      <c r="A1138" s="225" t="s">
        <v>912</v>
      </c>
      <c r="B1138" s="226">
        <v>0</v>
      </c>
      <c r="C1138" s="226"/>
      <c r="D1138" s="222"/>
      <c r="E1138" s="224"/>
    </row>
    <row r="1139" s="113" customFormat="1" ht="15" customHeight="1" spans="1:5">
      <c r="A1139" s="225" t="s">
        <v>913</v>
      </c>
      <c r="B1139" s="226">
        <v>0</v>
      </c>
      <c r="C1139" s="226"/>
      <c r="D1139" s="222"/>
      <c r="E1139" s="224"/>
    </row>
    <row r="1140" s="113" customFormat="1" ht="15" customHeight="1" spans="1:5">
      <c r="A1140" s="225" t="s">
        <v>914</v>
      </c>
      <c r="B1140" s="226"/>
      <c r="C1140" s="226"/>
      <c r="D1140" s="222"/>
      <c r="E1140" s="224"/>
    </row>
    <row r="1141" s="113" customFormat="1" ht="15" customHeight="1" spans="1:5">
      <c r="A1141" s="225" t="s">
        <v>915</v>
      </c>
      <c r="B1141" s="226">
        <v>0</v>
      </c>
      <c r="C1141" s="226"/>
      <c r="D1141" s="222"/>
      <c r="E1141" s="224"/>
    </row>
    <row r="1142" s="113" customFormat="1" ht="15" customHeight="1" spans="1:5">
      <c r="A1142" s="225" t="s">
        <v>916</v>
      </c>
      <c r="B1142" s="226">
        <v>508</v>
      </c>
      <c r="C1142" s="226">
        <v>358</v>
      </c>
      <c r="D1142" s="222">
        <f>(C1142-B1142)/B1142</f>
        <v>-0.295275590551181</v>
      </c>
      <c r="E1142" s="224"/>
    </row>
    <row r="1143" s="113" customFormat="1" ht="15" customHeight="1" spans="1:5">
      <c r="A1143" s="225" t="s">
        <v>917</v>
      </c>
      <c r="B1143" s="226">
        <v>1</v>
      </c>
      <c r="C1143" s="226"/>
      <c r="D1143" s="222">
        <f>(C1143-B1143)/B1143</f>
        <v>-1</v>
      </c>
      <c r="E1143" s="224"/>
    </row>
    <row r="1144" s="113" customFormat="1" ht="15" customHeight="1" spans="1:5">
      <c r="A1144" s="225" t="s">
        <v>918</v>
      </c>
      <c r="B1144" s="226">
        <v>141</v>
      </c>
      <c r="C1144" s="226">
        <v>68</v>
      </c>
      <c r="D1144" s="222">
        <f>(C1144-B1144)/B1144</f>
        <v>-0.517730496453901</v>
      </c>
      <c r="E1144" s="224"/>
    </row>
    <row r="1145" s="113" customFormat="1" ht="15" customHeight="1" spans="1:5">
      <c r="A1145" s="225" t="s">
        <v>919</v>
      </c>
      <c r="B1145" s="226">
        <v>90</v>
      </c>
      <c r="C1145" s="226">
        <v>46</v>
      </c>
      <c r="D1145" s="222">
        <f>(C1145-B1145)/B1145</f>
        <v>-0.488888888888889</v>
      </c>
      <c r="E1145" s="224"/>
    </row>
    <row r="1146" s="113" customFormat="1" ht="15" customHeight="1" spans="1:5">
      <c r="A1146" s="225" t="s">
        <v>920</v>
      </c>
      <c r="B1146" s="226"/>
      <c r="C1146" s="226">
        <v>400</v>
      </c>
      <c r="D1146" s="222"/>
      <c r="E1146" s="224"/>
    </row>
    <row r="1147" s="113" customFormat="1" ht="15" customHeight="1" spans="1:5">
      <c r="A1147" s="220" t="s">
        <v>921</v>
      </c>
      <c r="B1147" s="221">
        <f>SUM(B1148:B1150)</f>
        <v>3112</v>
      </c>
      <c r="C1147" s="221">
        <f>SUM(C1148:C1150)</f>
        <v>5384</v>
      </c>
      <c r="D1147" s="222">
        <f>(C1147-B1147)/B1147</f>
        <v>0.730077120822622</v>
      </c>
      <c r="E1147" s="224"/>
    </row>
    <row r="1148" s="113" customFormat="1" ht="15" customHeight="1" spans="1:5">
      <c r="A1148" s="225" t="s">
        <v>922</v>
      </c>
      <c r="B1148" s="226">
        <v>3112</v>
      </c>
      <c r="C1148" s="226">
        <v>5384</v>
      </c>
      <c r="D1148" s="222">
        <f>(C1148-B1148)/B1148</f>
        <v>0.730077120822622</v>
      </c>
      <c r="E1148" s="224"/>
    </row>
    <row r="1149" s="113" customFormat="1" ht="15" customHeight="1" spans="1:5">
      <c r="A1149" s="225" t="s">
        <v>923</v>
      </c>
      <c r="B1149" s="226">
        <v>0</v>
      </c>
      <c r="C1149" s="226"/>
      <c r="D1149" s="222"/>
      <c r="E1149" s="224"/>
    </row>
    <row r="1150" s="113" customFormat="1" ht="15" customHeight="1" spans="1:5">
      <c r="A1150" s="225" t="s">
        <v>924</v>
      </c>
      <c r="B1150" s="226">
        <v>0</v>
      </c>
      <c r="C1150" s="226"/>
      <c r="D1150" s="222"/>
      <c r="E1150" s="224"/>
    </row>
    <row r="1151" s="113" customFormat="1" ht="15" customHeight="1" spans="1:5">
      <c r="A1151" s="220" t="s">
        <v>925</v>
      </c>
      <c r="B1151" s="221">
        <f>SUM(B1152:B1154)</f>
        <v>3</v>
      </c>
      <c r="C1151" s="221">
        <f>SUM(C1152:C1154)</f>
        <v>0</v>
      </c>
      <c r="D1151" s="222">
        <f>(C1151-B1151)/B1151</f>
        <v>-1</v>
      </c>
      <c r="E1151" s="224"/>
    </row>
    <row r="1152" s="113" customFormat="1" ht="15" customHeight="1" spans="1:5">
      <c r="A1152" s="225" t="s">
        <v>926</v>
      </c>
      <c r="B1152" s="226">
        <v>0</v>
      </c>
      <c r="C1152" s="226"/>
      <c r="D1152" s="222"/>
      <c r="E1152" s="224"/>
    </row>
    <row r="1153" s="113" customFormat="1" ht="15" customHeight="1" spans="1:5">
      <c r="A1153" s="225" t="s">
        <v>927</v>
      </c>
      <c r="B1153" s="226">
        <v>0</v>
      </c>
      <c r="C1153" s="226"/>
      <c r="D1153" s="222"/>
      <c r="E1153" s="224"/>
    </row>
    <row r="1154" s="113" customFormat="1" ht="15" customHeight="1" spans="1:5">
      <c r="A1154" s="225" t="s">
        <v>928</v>
      </c>
      <c r="B1154" s="226">
        <v>3</v>
      </c>
      <c r="C1154" s="226"/>
      <c r="D1154" s="222">
        <f>(C1154-B1154)/B1154</f>
        <v>-1</v>
      </c>
      <c r="E1154" s="224"/>
    </row>
    <row r="1155" s="113" customFormat="1" ht="15" customHeight="1" spans="1:5">
      <c r="A1155" s="220" t="s">
        <v>929</v>
      </c>
      <c r="B1155" s="221">
        <f>B1156+B1171+B1185+B1190+B1196</f>
        <v>234</v>
      </c>
      <c r="C1155" s="221">
        <f>C1156+C1171+C1185+C1190+C1196</f>
        <v>304</v>
      </c>
      <c r="D1155" s="222">
        <f>(C1155-B1155)/B1155</f>
        <v>0.299145299145299</v>
      </c>
      <c r="E1155" s="224"/>
    </row>
    <row r="1156" s="113" customFormat="1" ht="15" customHeight="1" spans="1:5">
      <c r="A1156" s="220" t="s">
        <v>930</v>
      </c>
      <c r="B1156" s="221">
        <f>SUM(B1157:B1170)</f>
        <v>142</v>
      </c>
      <c r="C1156" s="221">
        <f>SUM(C1157:C1170)</f>
        <v>142</v>
      </c>
      <c r="D1156" s="222">
        <f>(C1156-B1156)/B1156</f>
        <v>0</v>
      </c>
      <c r="E1156" s="224"/>
    </row>
    <row r="1157" s="113" customFormat="1" ht="15" customHeight="1" spans="1:5">
      <c r="A1157" s="225" t="s">
        <v>43</v>
      </c>
      <c r="B1157" s="226"/>
      <c r="C1157" s="226"/>
      <c r="D1157" s="222"/>
      <c r="E1157" s="224"/>
    </row>
    <row r="1158" s="113" customFormat="1" ht="15" customHeight="1" spans="1:5">
      <c r="A1158" s="225" t="s">
        <v>44</v>
      </c>
      <c r="B1158" s="226"/>
      <c r="C1158" s="226"/>
      <c r="D1158" s="222"/>
      <c r="E1158" s="224"/>
    </row>
    <row r="1159" s="113" customFormat="1" ht="15" customHeight="1" spans="1:5">
      <c r="A1159" s="225" t="s">
        <v>45</v>
      </c>
      <c r="B1159" s="226">
        <v>0</v>
      </c>
      <c r="C1159" s="226"/>
      <c r="D1159" s="222"/>
      <c r="E1159" s="224"/>
    </row>
    <row r="1160" s="113" customFormat="1" ht="15" customHeight="1" spans="1:5">
      <c r="A1160" s="225" t="s">
        <v>931</v>
      </c>
      <c r="B1160" s="226">
        <v>0</v>
      </c>
      <c r="C1160" s="226"/>
      <c r="D1160" s="222"/>
      <c r="E1160" s="224"/>
    </row>
    <row r="1161" s="113" customFormat="1" ht="15" customHeight="1" spans="1:5">
      <c r="A1161" s="225" t="s">
        <v>932</v>
      </c>
      <c r="B1161" s="226"/>
      <c r="C1161" s="226"/>
      <c r="D1161" s="222"/>
      <c r="E1161" s="224"/>
    </row>
    <row r="1162" s="113" customFormat="1" ht="15" customHeight="1" spans="1:5">
      <c r="A1162" s="225" t="s">
        <v>933</v>
      </c>
      <c r="B1162" s="226">
        <v>0</v>
      </c>
      <c r="C1162" s="226"/>
      <c r="D1162" s="222"/>
      <c r="E1162" s="224"/>
    </row>
    <row r="1163" s="113" customFormat="1" ht="15" customHeight="1" spans="1:5">
      <c r="A1163" s="225" t="s">
        <v>934</v>
      </c>
      <c r="B1163" s="226"/>
      <c r="C1163" s="226"/>
      <c r="D1163" s="222"/>
      <c r="E1163" s="224"/>
    </row>
    <row r="1164" s="113" customFormat="1" ht="15" customHeight="1" spans="1:5">
      <c r="A1164" s="225" t="s">
        <v>935</v>
      </c>
      <c r="B1164" s="226">
        <v>75</v>
      </c>
      <c r="C1164" s="226">
        <v>10</v>
      </c>
      <c r="D1164" s="222">
        <f>(C1164-B1164)/B1164</f>
        <v>-0.866666666666667</v>
      </c>
      <c r="E1164" s="224"/>
    </row>
    <row r="1165" s="113" customFormat="1" ht="15" customHeight="1" spans="1:5">
      <c r="A1165" s="225" t="s">
        <v>936</v>
      </c>
      <c r="B1165" s="226"/>
      <c r="C1165" s="226"/>
      <c r="D1165" s="222"/>
      <c r="E1165" s="224"/>
    </row>
    <row r="1166" s="113" customFormat="1" ht="15" customHeight="1" spans="1:5">
      <c r="A1166" s="225" t="s">
        <v>937</v>
      </c>
      <c r="B1166" s="226">
        <v>47</v>
      </c>
      <c r="C1166" s="226">
        <v>40</v>
      </c>
      <c r="D1166" s="222">
        <f>(C1166-B1166)/B1166</f>
        <v>-0.148936170212766</v>
      </c>
      <c r="E1166" s="224"/>
    </row>
    <row r="1167" s="113" customFormat="1" ht="15" customHeight="1" spans="1:5">
      <c r="A1167" s="225" t="s">
        <v>938</v>
      </c>
      <c r="B1167" s="226">
        <v>0</v>
      </c>
      <c r="C1167" s="226"/>
      <c r="D1167" s="222"/>
      <c r="E1167" s="224"/>
    </row>
    <row r="1168" s="113" customFormat="1" ht="15" customHeight="1" spans="1:5">
      <c r="A1168" s="225" t="s">
        <v>939</v>
      </c>
      <c r="B1168" s="226">
        <v>0</v>
      </c>
      <c r="C1168" s="226"/>
      <c r="D1168" s="222"/>
      <c r="E1168" s="224"/>
    </row>
    <row r="1169" s="113" customFormat="1" ht="15" customHeight="1" spans="1:5">
      <c r="A1169" s="225" t="s">
        <v>52</v>
      </c>
      <c r="B1169" s="226">
        <v>0</v>
      </c>
      <c r="C1169" s="226">
        <v>2</v>
      </c>
      <c r="D1169" s="222"/>
      <c r="E1169" s="224"/>
    </row>
    <row r="1170" s="113" customFormat="1" ht="15" customHeight="1" spans="1:5">
      <c r="A1170" s="225" t="s">
        <v>940</v>
      </c>
      <c r="B1170" s="226">
        <v>20</v>
      </c>
      <c r="C1170" s="226">
        <v>90</v>
      </c>
      <c r="D1170" s="222">
        <f>(C1170-B1170)/B1170</f>
        <v>3.5</v>
      </c>
      <c r="E1170" s="224"/>
    </row>
    <row r="1171" s="113" customFormat="1" ht="15" customHeight="1" spans="1:5">
      <c r="A1171" s="220" t="s">
        <v>941</v>
      </c>
      <c r="B1171" s="221">
        <f>SUM(B1172:B1184)</f>
        <v>0</v>
      </c>
      <c r="C1171" s="221">
        <f>SUM(C1172:C1184)</f>
        <v>0</v>
      </c>
      <c r="D1171" s="222"/>
      <c r="E1171" s="224"/>
    </row>
    <row r="1172" s="113" customFormat="1" ht="15" customHeight="1" spans="1:5">
      <c r="A1172" s="225" t="s">
        <v>43</v>
      </c>
      <c r="B1172" s="226">
        <v>0</v>
      </c>
      <c r="C1172" s="226"/>
      <c r="D1172" s="222"/>
      <c r="E1172" s="224"/>
    </row>
    <row r="1173" s="113" customFormat="1" ht="15" customHeight="1" spans="1:5">
      <c r="A1173" s="225" t="s">
        <v>44</v>
      </c>
      <c r="B1173" s="226">
        <v>0</v>
      </c>
      <c r="C1173" s="226"/>
      <c r="D1173" s="222"/>
      <c r="E1173" s="224"/>
    </row>
    <row r="1174" s="113" customFormat="1" ht="15" customHeight="1" spans="1:5">
      <c r="A1174" s="225" t="s">
        <v>45</v>
      </c>
      <c r="B1174" s="226">
        <v>0</v>
      </c>
      <c r="C1174" s="226"/>
      <c r="D1174" s="222"/>
      <c r="E1174" s="224"/>
    </row>
    <row r="1175" s="113" customFormat="1" ht="15" customHeight="1" spans="1:5">
      <c r="A1175" s="225" t="s">
        <v>942</v>
      </c>
      <c r="B1175" s="226">
        <v>0</v>
      </c>
      <c r="C1175" s="226"/>
      <c r="D1175" s="222"/>
      <c r="E1175" s="224"/>
    </row>
    <row r="1176" s="113" customFormat="1" ht="15" customHeight="1" spans="1:5">
      <c r="A1176" s="225" t="s">
        <v>943</v>
      </c>
      <c r="B1176" s="226">
        <v>0</v>
      </c>
      <c r="C1176" s="226"/>
      <c r="D1176" s="222"/>
      <c r="E1176" s="224"/>
    </row>
    <row r="1177" s="113" customFormat="1" ht="15" customHeight="1" spans="1:5">
      <c r="A1177" s="225" t="s">
        <v>944</v>
      </c>
      <c r="B1177" s="226">
        <v>0</v>
      </c>
      <c r="C1177" s="226"/>
      <c r="D1177" s="222"/>
      <c r="E1177" s="224"/>
    </row>
    <row r="1178" s="113" customFormat="1" ht="15" customHeight="1" spans="1:5">
      <c r="A1178" s="225" t="s">
        <v>945</v>
      </c>
      <c r="B1178" s="226">
        <v>0</v>
      </c>
      <c r="C1178" s="226"/>
      <c r="D1178" s="222"/>
      <c r="E1178" s="224"/>
    </row>
    <row r="1179" s="113" customFormat="1" ht="15" customHeight="1" spans="1:5">
      <c r="A1179" s="225" t="s">
        <v>946</v>
      </c>
      <c r="B1179" s="226">
        <v>0</v>
      </c>
      <c r="C1179" s="226"/>
      <c r="D1179" s="222"/>
      <c r="E1179" s="224"/>
    </row>
    <row r="1180" s="113" customFormat="1" ht="15" customHeight="1" spans="1:5">
      <c r="A1180" s="225" t="s">
        <v>947</v>
      </c>
      <c r="B1180" s="226">
        <v>0</v>
      </c>
      <c r="C1180" s="226"/>
      <c r="D1180" s="222"/>
      <c r="E1180" s="224"/>
    </row>
    <row r="1181" s="113" customFormat="1" ht="15" customHeight="1" spans="1:5">
      <c r="A1181" s="225" t="s">
        <v>948</v>
      </c>
      <c r="B1181" s="226">
        <v>0</v>
      </c>
      <c r="C1181" s="226"/>
      <c r="D1181" s="222"/>
      <c r="E1181" s="224"/>
    </row>
    <row r="1182" s="113" customFormat="1" ht="15" customHeight="1" spans="1:5">
      <c r="A1182" s="225" t="s">
        <v>949</v>
      </c>
      <c r="B1182" s="226">
        <v>0</v>
      </c>
      <c r="C1182" s="226"/>
      <c r="D1182" s="222"/>
      <c r="E1182" s="224"/>
    </row>
    <row r="1183" s="113" customFormat="1" ht="15" customHeight="1" spans="1:5">
      <c r="A1183" s="225" t="s">
        <v>52</v>
      </c>
      <c r="B1183" s="226">
        <v>0</v>
      </c>
      <c r="C1183" s="226"/>
      <c r="D1183" s="222"/>
      <c r="E1183" s="224"/>
    </row>
    <row r="1184" s="113" customFormat="1" ht="15" customHeight="1" spans="1:5">
      <c r="A1184" s="225" t="s">
        <v>950</v>
      </c>
      <c r="B1184" s="226">
        <v>0</v>
      </c>
      <c r="C1184" s="226"/>
      <c r="D1184" s="222"/>
      <c r="E1184" s="224"/>
    </row>
    <row r="1185" s="113" customFormat="1" ht="15" customHeight="1" spans="1:5">
      <c r="A1185" s="220" t="s">
        <v>951</v>
      </c>
      <c r="B1185" s="221">
        <f>SUM(B1186:B1189)</f>
        <v>0</v>
      </c>
      <c r="C1185" s="221">
        <f>SUM(C1186:C1189)</f>
        <v>0</v>
      </c>
      <c r="D1185" s="222"/>
      <c r="E1185" s="224"/>
    </row>
    <row r="1186" s="113" customFormat="1" ht="15" customHeight="1" spans="1:5">
      <c r="A1186" s="225" t="s">
        <v>952</v>
      </c>
      <c r="B1186" s="226">
        <v>0</v>
      </c>
      <c r="C1186" s="226"/>
      <c r="D1186" s="222"/>
      <c r="E1186" s="224"/>
    </row>
    <row r="1187" s="113" customFormat="1" ht="15" customHeight="1" spans="1:5">
      <c r="A1187" s="225" t="s">
        <v>953</v>
      </c>
      <c r="B1187" s="226">
        <v>0</v>
      </c>
      <c r="C1187" s="226"/>
      <c r="D1187" s="222"/>
      <c r="E1187" s="224"/>
    </row>
    <row r="1188" s="113" customFormat="1" ht="15" customHeight="1" spans="1:5">
      <c r="A1188" s="225" t="s">
        <v>954</v>
      </c>
      <c r="B1188" s="226">
        <v>0</v>
      </c>
      <c r="C1188" s="226"/>
      <c r="D1188" s="222"/>
      <c r="E1188" s="224"/>
    </row>
    <row r="1189" s="113" customFormat="1" ht="15" customHeight="1" spans="1:5">
      <c r="A1189" s="225" t="s">
        <v>955</v>
      </c>
      <c r="B1189" s="226">
        <v>0</v>
      </c>
      <c r="C1189" s="226"/>
      <c r="D1189" s="222"/>
      <c r="E1189" s="224"/>
    </row>
    <row r="1190" s="113" customFormat="1" ht="15" customHeight="1" spans="1:5">
      <c r="A1190" s="220" t="s">
        <v>956</v>
      </c>
      <c r="B1190" s="221">
        <f>SUM(B1191:B1195)</f>
        <v>92</v>
      </c>
      <c r="C1190" s="221">
        <f>SUM(C1191:C1195)</f>
        <v>162</v>
      </c>
      <c r="D1190" s="222">
        <f>(C1190-B1190)/B1190</f>
        <v>0.760869565217391</v>
      </c>
      <c r="E1190" s="224"/>
    </row>
    <row r="1191" s="113" customFormat="1" ht="15" customHeight="1" spans="1:5">
      <c r="A1191" s="225" t="s">
        <v>957</v>
      </c>
      <c r="B1191" s="226">
        <v>77</v>
      </c>
      <c r="C1191" s="226">
        <v>77</v>
      </c>
      <c r="D1191" s="222">
        <f>(C1191-B1191)/B1191</f>
        <v>0</v>
      </c>
      <c r="E1191" s="224"/>
    </row>
    <row r="1192" s="113" customFormat="1" ht="15" customHeight="1" spans="1:5">
      <c r="A1192" s="225" t="s">
        <v>958</v>
      </c>
      <c r="B1192" s="226">
        <v>3</v>
      </c>
      <c r="C1192" s="226">
        <v>73</v>
      </c>
      <c r="D1192" s="222">
        <f>(C1192-B1192)/B1192</f>
        <v>23.3333333333333</v>
      </c>
      <c r="E1192" s="224"/>
    </row>
    <row r="1193" s="113" customFormat="1" ht="15" customHeight="1" spans="1:5">
      <c r="A1193" s="225" t="s">
        <v>959</v>
      </c>
      <c r="B1193" s="226">
        <v>0</v>
      </c>
      <c r="C1193" s="226"/>
      <c r="D1193" s="222"/>
      <c r="E1193" s="224"/>
    </row>
    <row r="1194" s="113" customFormat="1" ht="15" customHeight="1" spans="1:5">
      <c r="A1194" s="225" t="s">
        <v>960</v>
      </c>
      <c r="B1194" s="226">
        <v>0</v>
      </c>
      <c r="C1194" s="226"/>
      <c r="D1194" s="222"/>
      <c r="E1194" s="224"/>
    </row>
    <row r="1195" s="113" customFormat="1" ht="15" customHeight="1" spans="1:5">
      <c r="A1195" s="225" t="s">
        <v>961</v>
      </c>
      <c r="B1195" s="226">
        <v>12</v>
      </c>
      <c r="C1195" s="226">
        <v>12</v>
      </c>
      <c r="D1195" s="222">
        <f>(C1195-B1195)/B1195</f>
        <v>0</v>
      </c>
      <c r="E1195" s="224"/>
    </row>
    <row r="1196" s="113" customFormat="1" ht="15" customHeight="1" spans="1:5">
      <c r="A1196" s="220" t="s">
        <v>962</v>
      </c>
      <c r="B1196" s="221">
        <f>SUM(B1197:B1207)</f>
        <v>0</v>
      </c>
      <c r="C1196" s="221">
        <f>SUM(C1197:C1207)</f>
        <v>0</v>
      </c>
      <c r="D1196" s="222"/>
      <c r="E1196" s="224"/>
    </row>
    <row r="1197" s="113" customFormat="1" ht="15" customHeight="1" spans="1:5">
      <c r="A1197" s="225" t="s">
        <v>963</v>
      </c>
      <c r="B1197" s="226">
        <v>0</v>
      </c>
      <c r="C1197" s="226"/>
      <c r="D1197" s="222"/>
      <c r="E1197" s="224"/>
    </row>
    <row r="1198" s="113" customFormat="1" ht="15" customHeight="1" spans="1:5">
      <c r="A1198" s="225" t="s">
        <v>964</v>
      </c>
      <c r="B1198" s="226">
        <v>0</v>
      </c>
      <c r="C1198" s="226"/>
      <c r="D1198" s="222"/>
      <c r="E1198" s="224"/>
    </row>
    <row r="1199" s="113" customFormat="1" ht="15" customHeight="1" spans="1:5">
      <c r="A1199" s="225" t="s">
        <v>965</v>
      </c>
      <c r="B1199" s="226">
        <v>0</v>
      </c>
      <c r="C1199" s="226"/>
      <c r="D1199" s="222"/>
      <c r="E1199" s="224"/>
    </row>
    <row r="1200" s="113" customFormat="1" ht="15" customHeight="1" spans="1:5">
      <c r="A1200" s="225" t="s">
        <v>966</v>
      </c>
      <c r="B1200" s="226">
        <v>0</v>
      </c>
      <c r="C1200" s="226"/>
      <c r="D1200" s="222"/>
      <c r="E1200" s="224"/>
    </row>
    <row r="1201" s="113" customFormat="1" ht="15" customHeight="1" spans="1:5">
      <c r="A1201" s="225" t="s">
        <v>967</v>
      </c>
      <c r="B1201" s="226">
        <v>0</v>
      </c>
      <c r="C1201" s="226"/>
      <c r="D1201" s="222"/>
      <c r="E1201" s="224"/>
    </row>
    <row r="1202" s="113" customFormat="1" ht="15" customHeight="1" spans="1:5">
      <c r="A1202" s="225" t="s">
        <v>968</v>
      </c>
      <c r="B1202" s="226">
        <v>0</v>
      </c>
      <c r="C1202" s="226"/>
      <c r="D1202" s="222"/>
      <c r="E1202" s="224"/>
    </row>
    <row r="1203" s="113" customFormat="1" ht="15" customHeight="1" spans="1:5">
      <c r="A1203" s="225" t="s">
        <v>969</v>
      </c>
      <c r="B1203" s="226">
        <v>0</v>
      </c>
      <c r="C1203" s="226"/>
      <c r="D1203" s="222"/>
      <c r="E1203" s="224"/>
    </row>
    <row r="1204" s="113" customFormat="1" ht="15" customHeight="1" spans="1:5">
      <c r="A1204" s="225" t="s">
        <v>970</v>
      </c>
      <c r="B1204" s="226">
        <v>0</v>
      </c>
      <c r="C1204" s="226"/>
      <c r="D1204" s="222"/>
      <c r="E1204" s="224"/>
    </row>
    <row r="1205" s="113" customFormat="1" ht="15" customHeight="1" spans="1:5">
      <c r="A1205" s="225" t="s">
        <v>971</v>
      </c>
      <c r="B1205" s="226">
        <v>0</v>
      </c>
      <c r="C1205" s="226"/>
      <c r="D1205" s="222"/>
      <c r="E1205" s="224"/>
    </row>
    <row r="1206" s="113" customFormat="1" ht="15" customHeight="1" spans="1:5">
      <c r="A1206" s="225" t="s">
        <v>972</v>
      </c>
      <c r="B1206" s="226">
        <v>0</v>
      </c>
      <c r="C1206" s="226"/>
      <c r="D1206" s="222"/>
      <c r="E1206" s="224"/>
    </row>
    <row r="1207" s="113" customFormat="1" ht="15" customHeight="1" spans="1:5">
      <c r="A1207" s="225" t="s">
        <v>973</v>
      </c>
      <c r="B1207" s="226"/>
      <c r="C1207" s="226"/>
      <c r="D1207" s="222"/>
      <c r="E1207" s="224"/>
    </row>
    <row r="1208" s="113" customFormat="1" ht="15" customHeight="1" spans="1:5">
      <c r="A1208" s="220" t="s">
        <v>974</v>
      </c>
      <c r="B1208" s="221">
        <f>B1209+B1221+B1227+B1233+B1241+B1254+B1258+B1262</f>
        <v>6424</v>
      </c>
      <c r="C1208" s="221">
        <f>C1209+C1221+C1227+C1233+C1241+C1254+C1258+C1262</f>
        <v>5149</v>
      </c>
      <c r="D1208" s="222">
        <f>(C1208-B1208)/B1208</f>
        <v>-0.198474470734745</v>
      </c>
      <c r="E1208" s="224"/>
    </row>
    <row r="1209" s="113" customFormat="1" ht="15" customHeight="1" spans="1:5">
      <c r="A1209" s="220" t="s">
        <v>975</v>
      </c>
      <c r="B1209" s="221">
        <f>SUM(B1210:B1220)</f>
        <v>707</v>
      </c>
      <c r="C1209" s="221">
        <f>SUM(C1210:C1220)</f>
        <v>732</v>
      </c>
      <c r="D1209" s="222">
        <f>(C1209-B1209)/B1209</f>
        <v>0.0353606789250354</v>
      </c>
      <c r="E1209" s="224"/>
    </row>
    <row r="1210" s="113" customFormat="1" ht="15" customHeight="1" spans="1:5">
      <c r="A1210" s="225" t="s">
        <v>43</v>
      </c>
      <c r="B1210" s="226">
        <v>304</v>
      </c>
      <c r="C1210" s="226">
        <v>294</v>
      </c>
      <c r="D1210" s="222">
        <f>(C1210-B1210)/B1210</f>
        <v>-0.0328947368421053</v>
      </c>
      <c r="E1210" s="224"/>
    </row>
    <row r="1211" s="113" customFormat="1" ht="15" customHeight="1" spans="1:5">
      <c r="A1211" s="225" t="s">
        <v>44</v>
      </c>
      <c r="B1211" s="226"/>
      <c r="C1211" s="226"/>
      <c r="D1211" s="222"/>
      <c r="E1211" s="224"/>
    </row>
    <row r="1212" s="113" customFormat="1" ht="15" customHeight="1" spans="1:5">
      <c r="A1212" s="225" t="s">
        <v>45</v>
      </c>
      <c r="B1212" s="226"/>
      <c r="C1212" s="226"/>
      <c r="D1212" s="222"/>
      <c r="E1212" s="224"/>
    </row>
    <row r="1213" s="113" customFormat="1" ht="15" customHeight="1" spans="1:5">
      <c r="A1213" s="225" t="s">
        <v>976</v>
      </c>
      <c r="B1213" s="226">
        <v>8</v>
      </c>
      <c r="C1213" s="226">
        <v>5</v>
      </c>
      <c r="D1213" s="222">
        <f>(C1213-B1213)/B1213</f>
        <v>-0.375</v>
      </c>
      <c r="E1213" s="224"/>
    </row>
    <row r="1214" s="113" customFormat="1" ht="15" customHeight="1" spans="1:5">
      <c r="A1214" s="225" t="s">
        <v>977</v>
      </c>
      <c r="B1214" s="226"/>
      <c r="C1214" s="226"/>
      <c r="D1214" s="222"/>
      <c r="E1214" s="224"/>
    </row>
    <row r="1215" s="113" customFormat="1" ht="15" customHeight="1" spans="1:5">
      <c r="A1215" s="225" t="s">
        <v>978</v>
      </c>
      <c r="B1215" s="226">
        <v>44</v>
      </c>
      <c r="C1215" s="226">
        <v>2</v>
      </c>
      <c r="D1215" s="222">
        <f>(C1215-B1215)/B1215</f>
        <v>-0.954545454545455</v>
      </c>
      <c r="E1215" s="224"/>
    </row>
    <row r="1216" s="113" customFormat="1" ht="15" customHeight="1" spans="1:5">
      <c r="A1216" s="225" t="s">
        <v>979</v>
      </c>
      <c r="B1216" s="226"/>
      <c r="C1216" s="226"/>
      <c r="D1216" s="222"/>
      <c r="E1216" s="224"/>
    </row>
    <row r="1217" s="113" customFormat="1" ht="15" customHeight="1" spans="1:5">
      <c r="A1217" s="225" t="s">
        <v>980</v>
      </c>
      <c r="B1217" s="226">
        <v>18</v>
      </c>
      <c r="C1217" s="226">
        <v>5</v>
      </c>
      <c r="D1217" s="222">
        <f t="shared" ref="D1217:D1222" si="14">(C1217-B1217)/B1217</f>
        <v>-0.722222222222222</v>
      </c>
      <c r="E1217" s="224"/>
    </row>
    <row r="1218" s="113" customFormat="1" ht="15" customHeight="1" spans="1:5">
      <c r="A1218" s="225" t="s">
        <v>981</v>
      </c>
      <c r="B1218" s="226">
        <v>45</v>
      </c>
      <c r="C1218" s="226">
        <v>15</v>
      </c>
      <c r="D1218" s="222">
        <f t="shared" si="14"/>
        <v>-0.666666666666667</v>
      </c>
      <c r="E1218" s="224"/>
    </row>
    <row r="1219" s="113" customFormat="1" ht="15" customHeight="1" spans="1:5">
      <c r="A1219" s="225" t="s">
        <v>52</v>
      </c>
      <c r="B1219" s="226">
        <v>267</v>
      </c>
      <c r="C1219" s="226">
        <v>284</v>
      </c>
      <c r="D1219" s="222">
        <f t="shared" si="14"/>
        <v>0.0636704119850187</v>
      </c>
      <c r="E1219" s="224"/>
    </row>
    <row r="1220" s="113" customFormat="1" ht="15" customHeight="1" spans="1:5">
      <c r="A1220" s="225" t="s">
        <v>982</v>
      </c>
      <c r="B1220" s="226">
        <v>21</v>
      </c>
      <c r="C1220" s="226">
        <v>127</v>
      </c>
      <c r="D1220" s="222">
        <f t="shared" si="14"/>
        <v>5.04761904761905</v>
      </c>
      <c r="E1220" s="224"/>
    </row>
    <row r="1221" s="113" customFormat="1" ht="15" customHeight="1" spans="1:5">
      <c r="A1221" s="220" t="s">
        <v>983</v>
      </c>
      <c r="B1221" s="221">
        <f>SUM(B1222:B1226)</f>
        <v>983</v>
      </c>
      <c r="C1221" s="221">
        <f>SUM(C1222:C1226)</f>
        <v>985</v>
      </c>
      <c r="D1221" s="222">
        <f t="shared" si="14"/>
        <v>0.00203458799593082</v>
      </c>
      <c r="E1221" s="224"/>
    </row>
    <row r="1222" s="113" customFormat="1" ht="15" customHeight="1" spans="1:5">
      <c r="A1222" s="225" t="s">
        <v>43</v>
      </c>
      <c r="B1222" s="226">
        <v>912</v>
      </c>
      <c r="C1222" s="226">
        <v>926</v>
      </c>
      <c r="D1222" s="222">
        <f t="shared" si="14"/>
        <v>0.0153508771929825</v>
      </c>
      <c r="E1222" s="224"/>
    </row>
    <row r="1223" s="113" customFormat="1" ht="15" customHeight="1" spans="1:5">
      <c r="A1223" s="225" t="s">
        <v>44</v>
      </c>
      <c r="B1223" s="226"/>
      <c r="C1223" s="226"/>
      <c r="D1223" s="222"/>
      <c r="E1223" s="224"/>
    </row>
    <row r="1224" s="113" customFormat="1" ht="15" customHeight="1" spans="1:5">
      <c r="A1224" s="225" t="s">
        <v>45</v>
      </c>
      <c r="B1224" s="226"/>
      <c r="C1224" s="226"/>
      <c r="D1224" s="222"/>
      <c r="E1224" s="224"/>
    </row>
    <row r="1225" s="113" customFormat="1" ht="15" customHeight="1" spans="1:5">
      <c r="A1225" s="225" t="s">
        <v>984</v>
      </c>
      <c r="B1225" s="226">
        <v>71</v>
      </c>
      <c r="C1225" s="226">
        <v>59</v>
      </c>
      <c r="D1225" s="222">
        <f>(C1225-B1225)/B1225</f>
        <v>-0.169014084507042</v>
      </c>
      <c r="E1225" s="224"/>
    </row>
    <row r="1226" s="113" customFormat="1" ht="15" customHeight="1" spans="1:5">
      <c r="A1226" s="225" t="s">
        <v>985</v>
      </c>
      <c r="B1226" s="226"/>
      <c r="C1226" s="226"/>
      <c r="D1226" s="222"/>
      <c r="E1226" s="224"/>
    </row>
    <row r="1227" s="113" customFormat="1" ht="15" customHeight="1" spans="1:5">
      <c r="A1227" s="220" t="s">
        <v>986</v>
      </c>
      <c r="B1227" s="221">
        <f>SUM(B1228:B1232)</f>
        <v>0</v>
      </c>
      <c r="C1227" s="221">
        <f>SUM(C1228:C1232)</f>
        <v>0</v>
      </c>
      <c r="D1227" s="222"/>
      <c r="E1227" s="224"/>
    </row>
    <row r="1228" s="113" customFormat="1" ht="15" customHeight="1" spans="1:5">
      <c r="A1228" s="225" t="s">
        <v>43</v>
      </c>
      <c r="B1228" s="226">
        <v>0</v>
      </c>
      <c r="C1228" s="226"/>
      <c r="D1228" s="222"/>
      <c r="E1228" s="224"/>
    </row>
    <row r="1229" s="113" customFormat="1" ht="15" customHeight="1" spans="1:5">
      <c r="A1229" s="225" t="s">
        <v>44</v>
      </c>
      <c r="B1229" s="226">
        <v>0</v>
      </c>
      <c r="C1229" s="226"/>
      <c r="D1229" s="222"/>
      <c r="E1229" s="224"/>
    </row>
    <row r="1230" s="113" customFormat="1" ht="15" customHeight="1" spans="1:5">
      <c r="A1230" s="225" t="s">
        <v>45</v>
      </c>
      <c r="B1230" s="226">
        <v>0</v>
      </c>
      <c r="C1230" s="226"/>
      <c r="D1230" s="222"/>
      <c r="E1230" s="224"/>
    </row>
    <row r="1231" s="113" customFormat="1" ht="15" customHeight="1" spans="1:5">
      <c r="A1231" s="225" t="s">
        <v>987</v>
      </c>
      <c r="B1231" s="226">
        <v>0</v>
      </c>
      <c r="C1231" s="226"/>
      <c r="D1231" s="222"/>
      <c r="E1231" s="224"/>
    </row>
    <row r="1232" s="113" customFormat="1" ht="15" customHeight="1" spans="1:5">
      <c r="A1232" s="225" t="s">
        <v>988</v>
      </c>
      <c r="B1232" s="226">
        <v>0</v>
      </c>
      <c r="C1232" s="226"/>
      <c r="D1232" s="222"/>
      <c r="E1232" s="224"/>
    </row>
    <row r="1233" s="113" customFormat="1" ht="15" customHeight="1" spans="1:5">
      <c r="A1233" s="220" t="s">
        <v>989</v>
      </c>
      <c r="B1233" s="221">
        <f>SUM(B1234:B1240)</f>
        <v>73</v>
      </c>
      <c r="C1233" s="221">
        <f>SUM(C1234:C1240)</f>
        <v>414</v>
      </c>
      <c r="D1233" s="222">
        <f>(C1233-B1233)/B1233</f>
        <v>4.67123287671233</v>
      </c>
      <c r="E1233" s="224"/>
    </row>
    <row r="1234" s="113" customFormat="1" ht="15" customHeight="1" spans="1:5">
      <c r="A1234" s="225" t="s">
        <v>43</v>
      </c>
      <c r="B1234" s="226">
        <v>0</v>
      </c>
      <c r="C1234" s="226"/>
      <c r="D1234" s="222"/>
      <c r="E1234" s="224"/>
    </row>
    <row r="1235" s="113" customFormat="1" ht="15" customHeight="1" spans="1:5">
      <c r="A1235" s="225" t="s">
        <v>44</v>
      </c>
      <c r="B1235" s="226">
        <v>0</v>
      </c>
      <c r="C1235" s="226"/>
      <c r="D1235" s="222"/>
      <c r="E1235" s="224"/>
    </row>
    <row r="1236" s="113" customFormat="1" ht="15" customHeight="1" spans="1:5">
      <c r="A1236" s="225" t="s">
        <v>45</v>
      </c>
      <c r="B1236" s="226">
        <v>0</v>
      </c>
      <c r="C1236" s="226"/>
      <c r="D1236" s="222"/>
      <c r="E1236" s="224"/>
    </row>
    <row r="1237" s="113" customFormat="1" ht="15" customHeight="1" spans="1:5">
      <c r="A1237" s="225" t="s">
        <v>990</v>
      </c>
      <c r="B1237" s="226">
        <v>6</v>
      </c>
      <c r="C1237" s="226">
        <v>6</v>
      </c>
      <c r="D1237" s="222">
        <f>(C1237-B1237)/B1237</f>
        <v>0</v>
      </c>
      <c r="E1237" s="224"/>
    </row>
    <row r="1238" s="113" customFormat="1" ht="15" customHeight="1" spans="1:5">
      <c r="A1238" s="225" t="s">
        <v>991</v>
      </c>
      <c r="B1238" s="226">
        <v>0</v>
      </c>
      <c r="C1238" s="226"/>
      <c r="D1238" s="222"/>
      <c r="E1238" s="224"/>
    </row>
    <row r="1239" s="113" customFormat="1" ht="15" customHeight="1" spans="1:5">
      <c r="A1239" s="225" t="s">
        <v>52</v>
      </c>
      <c r="B1239" s="226">
        <v>18</v>
      </c>
      <c r="C1239" s="226"/>
      <c r="D1239" s="222">
        <f>(C1239-B1239)/B1239</f>
        <v>-1</v>
      </c>
      <c r="E1239" s="224"/>
    </row>
    <row r="1240" s="113" customFormat="1" ht="15" customHeight="1" spans="1:5">
      <c r="A1240" s="225" t="s">
        <v>992</v>
      </c>
      <c r="B1240" s="226">
        <v>49</v>
      </c>
      <c r="C1240" s="226">
        <v>408</v>
      </c>
      <c r="D1240" s="222">
        <f>(C1240-B1240)/B1240</f>
        <v>7.3265306122449</v>
      </c>
      <c r="E1240" s="224"/>
    </row>
    <row r="1241" s="113" customFormat="1" ht="15" customHeight="1" spans="1:5">
      <c r="A1241" s="220" t="s">
        <v>993</v>
      </c>
      <c r="B1241" s="221">
        <f>SUM(B1242:B1253)</f>
        <v>93</v>
      </c>
      <c r="C1241" s="221">
        <f>SUM(C1242:C1253)</f>
        <v>91</v>
      </c>
      <c r="D1241" s="222">
        <f>(C1241-B1241)/B1241</f>
        <v>-0.021505376344086</v>
      </c>
      <c r="E1241" s="224"/>
    </row>
    <row r="1242" s="113" customFormat="1" ht="15" customHeight="1" spans="1:5">
      <c r="A1242" s="225" t="s">
        <v>43</v>
      </c>
      <c r="B1242" s="226">
        <v>75</v>
      </c>
      <c r="C1242" s="226">
        <v>76</v>
      </c>
      <c r="D1242" s="222">
        <f>(C1242-B1242)/B1242</f>
        <v>0.0133333333333333</v>
      </c>
      <c r="E1242" s="224"/>
    </row>
    <row r="1243" s="113" customFormat="1" ht="15" customHeight="1" spans="1:5">
      <c r="A1243" s="225" t="s">
        <v>44</v>
      </c>
      <c r="B1243" s="226"/>
      <c r="C1243" s="226"/>
      <c r="D1243" s="222"/>
      <c r="E1243" s="224"/>
    </row>
    <row r="1244" s="113" customFormat="1" ht="15" customHeight="1" spans="1:5">
      <c r="A1244" s="225" t="s">
        <v>45</v>
      </c>
      <c r="B1244" s="226"/>
      <c r="C1244" s="226"/>
      <c r="D1244" s="222"/>
      <c r="E1244" s="224"/>
    </row>
    <row r="1245" s="113" customFormat="1" ht="15" customHeight="1" spans="1:5">
      <c r="A1245" s="225" t="s">
        <v>994</v>
      </c>
      <c r="B1245" s="226">
        <v>15</v>
      </c>
      <c r="C1245" s="226">
        <v>15</v>
      </c>
      <c r="D1245" s="222">
        <f>(C1245-B1245)/B1245</f>
        <v>0</v>
      </c>
      <c r="E1245" s="224"/>
    </row>
    <row r="1246" s="113" customFormat="1" ht="15" customHeight="1" spans="1:5">
      <c r="A1246" s="225" t="s">
        <v>995</v>
      </c>
      <c r="B1246" s="226"/>
      <c r="C1246" s="226"/>
      <c r="D1246" s="222"/>
      <c r="E1246" s="224"/>
    </row>
    <row r="1247" s="113" customFormat="1" ht="15" customHeight="1" spans="1:5">
      <c r="A1247" s="225" t="s">
        <v>996</v>
      </c>
      <c r="B1247" s="226"/>
      <c r="C1247" s="226"/>
      <c r="D1247" s="222"/>
      <c r="E1247" s="224"/>
    </row>
    <row r="1248" s="113" customFormat="1" ht="15" customHeight="1" spans="1:5">
      <c r="A1248" s="225" t="s">
        <v>997</v>
      </c>
      <c r="B1248" s="226"/>
      <c r="C1248" s="226"/>
      <c r="D1248" s="222"/>
      <c r="E1248" s="224"/>
    </row>
    <row r="1249" s="113" customFormat="1" ht="15" customHeight="1" spans="1:5">
      <c r="A1249" s="225" t="s">
        <v>998</v>
      </c>
      <c r="B1249" s="226"/>
      <c r="C1249" s="226"/>
      <c r="D1249" s="222"/>
      <c r="E1249" s="224"/>
    </row>
    <row r="1250" s="113" customFormat="1" ht="15" customHeight="1" spans="1:5">
      <c r="A1250" s="225" t="s">
        <v>999</v>
      </c>
      <c r="B1250" s="226"/>
      <c r="C1250" s="226"/>
      <c r="D1250" s="222"/>
      <c r="E1250" s="224"/>
    </row>
    <row r="1251" s="113" customFormat="1" ht="15" customHeight="1" spans="1:5">
      <c r="A1251" s="225" t="s">
        <v>1000</v>
      </c>
      <c r="B1251" s="226">
        <v>0</v>
      </c>
      <c r="C1251" s="226"/>
      <c r="D1251" s="222"/>
      <c r="E1251" s="224"/>
    </row>
    <row r="1252" s="113" customFormat="1" ht="15" customHeight="1" spans="1:5">
      <c r="A1252" s="225" t="s">
        <v>1001</v>
      </c>
      <c r="B1252" s="226">
        <v>0</v>
      </c>
      <c r="C1252" s="226"/>
      <c r="D1252" s="222"/>
      <c r="E1252" s="224"/>
    </row>
    <row r="1253" s="113" customFormat="1" ht="15" customHeight="1" spans="1:5">
      <c r="A1253" s="225" t="s">
        <v>1002</v>
      </c>
      <c r="B1253" s="226">
        <v>3</v>
      </c>
      <c r="C1253" s="226"/>
      <c r="D1253" s="222">
        <f t="shared" ref="D1253:D1259" si="15">(C1253-B1253)/B1253</f>
        <v>-1</v>
      </c>
      <c r="E1253" s="224"/>
    </row>
    <row r="1254" s="113" customFormat="1" ht="15" customHeight="1" spans="1:5">
      <c r="A1254" s="220" t="s">
        <v>1003</v>
      </c>
      <c r="B1254" s="221">
        <f>SUM(B1255:B1257)</f>
        <v>3695</v>
      </c>
      <c r="C1254" s="221">
        <f>SUM(C1255:C1257)</f>
        <v>2157</v>
      </c>
      <c r="D1254" s="222">
        <f t="shared" si="15"/>
        <v>-0.416238159675237</v>
      </c>
      <c r="E1254" s="224"/>
    </row>
    <row r="1255" s="113" customFormat="1" ht="15" customHeight="1" spans="1:5">
      <c r="A1255" s="225" t="s">
        <v>1004</v>
      </c>
      <c r="B1255" s="226">
        <v>2919</v>
      </c>
      <c r="C1255" s="226">
        <v>2134</v>
      </c>
      <c r="D1255" s="222">
        <f t="shared" si="15"/>
        <v>-0.26892771497088</v>
      </c>
      <c r="E1255" s="224"/>
    </row>
    <row r="1256" s="113" customFormat="1" ht="15" customHeight="1" spans="1:5">
      <c r="A1256" s="225" t="s">
        <v>1005</v>
      </c>
      <c r="B1256" s="226">
        <v>23</v>
      </c>
      <c r="C1256" s="226">
        <v>23</v>
      </c>
      <c r="D1256" s="222">
        <f t="shared" si="15"/>
        <v>0</v>
      </c>
      <c r="E1256" s="224"/>
    </row>
    <row r="1257" s="113" customFormat="1" ht="15" customHeight="1" spans="1:5">
      <c r="A1257" s="225" t="s">
        <v>1006</v>
      </c>
      <c r="B1257" s="226">
        <v>753</v>
      </c>
      <c r="C1257" s="226"/>
      <c r="D1257" s="222">
        <f t="shared" si="15"/>
        <v>-1</v>
      </c>
      <c r="E1257" s="224"/>
    </row>
    <row r="1258" s="113" customFormat="1" ht="15" customHeight="1" spans="1:5">
      <c r="A1258" s="220" t="s">
        <v>1007</v>
      </c>
      <c r="B1258" s="221">
        <f>SUM(B1259:B1261)</f>
        <v>873</v>
      </c>
      <c r="C1258" s="221">
        <f>SUM(C1259:C1261)</f>
        <v>770</v>
      </c>
      <c r="D1258" s="222">
        <f t="shared" si="15"/>
        <v>-0.117983963344788</v>
      </c>
      <c r="E1258" s="224"/>
    </row>
    <row r="1259" s="113" customFormat="1" ht="15" customHeight="1" spans="1:5">
      <c r="A1259" s="225" t="s">
        <v>1008</v>
      </c>
      <c r="B1259" s="226">
        <v>873</v>
      </c>
      <c r="C1259" s="226">
        <v>770</v>
      </c>
      <c r="D1259" s="222">
        <f t="shared" si="15"/>
        <v>-0.117983963344788</v>
      </c>
      <c r="E1259" s="224"/>
    </row>
    <row r="1260" s="113" customFormat="1" ht="15" customHeight="1" spans="1:5">
      <c r="A1260" s="225" t="s">
        <v>1009</v>
      </c>
      <c r="B1260" s="226"/>
      <c r="C1260" s="226"/>
      <c r="D1260" s="222"/>
      <c r="E1260" s="224"/>
    </row>
    <row r="1261" s="113" customFormat="1" ht="15" customHeight="1" spans="1:5">
      <c r="A1261" s="225" t="s">
        <v>1010</v>
      </c>
      <c r="B1261" s="226">
        <v>0</v>
      </c>
      <c r="C1261" s="226"/>
      <c r="D1261" s="222"/>
      <c r="E1261" s="224"/>
    </row>
    <row r="1262" s="113" customFormat="1" ht="15" customHeight="1" spans="1:5">
      <c r="A1262" s="220" t="s">
        <v>1011</v>
      </c>
      <c r="B1262" s="221">
        <f>SUM(B1263)</f>
        <v>0</v>
      </c>
      <c r="C1262" s="221">
        <f>SUM(C1263)</f>
        <v>0</v>
      </c>
      <c r="D1262" s="222"/>
      <c r="E1262" s="224"/>
    </row>
    <row r="1263" s="113" customFormat="1" ht="15" customHeight="1" spans="1:5">
      <c r="A1263" s="225" t="s">
        <v>1011</v>
      </c>
      <c r="B1263" s="226">
        <v>0</v>
      </c>
      <c r="C1263" s="226"/>
      <c r="D1263" s="222"/>
      <c r="E1263" s="224"/>
    </row>
    <row r="1264" s="113" customFormat="1" ht="15" customHeight="1" spans="1:5">
      <c r="A1264" s="220" t="s">
        <v>1012</v>
      </c>
      <c r="B1264" s="221">
        <f>B1265</f>
        <v>0</v>
      </c>
      <c r="C1264" s="221">
        <f>C1265</f>
        <v>0</v>
      </c>
      <c r="D1264" s="222"/>
      <c r="E1264" s="224"/>
    </row>
    <row r="1265" s="113" customFormat="1" ht="15" customHeight="1" spans="1:5">
      <c r="A1265" s="220" t="s">
        <v>1013</v>
      </c>
      <c r="B1265" s="226">
        <v>0</v>
      </c>
      <c r="C1265" s="226"/>
      <c r="D1265" s="222"/>
      <c r="E1265" s="224"/>
    </row>
    <row r="1266" s="113" customFormat="1" ht="15" customHeight="1" spans="1:5">
      <c r="A1266" s="220" t="s">
        <v>1014</v>
      </c>
      <c r="B1266" s="233">
        <f>B1267+B1269</f>
        <v>6433</v>
      </c>
      <c r="C1266" s="233">
        <f>C1267+C1269</f>
        <v>20</v>
      </c>
      <c r="D1266" s="222">
        <f>(C1266-B1266)/B1266</f>
        <v>-0.996891030623348</v>
      </c>
      <c r="E1266" s="224"/>
    </row>
    <row r="1267" s="113" customFormat="1" ht="15" customHeight="1" spans="1:5">
      <c r="A1267" s="220" t="s">
        <v>1015</v>
      </c>
      <c r="B1267" s="233">
        <f>SUM(B1268)</f>
        <v>6433</v>
      </c>
      <c r="C1267" s="233">
        <f>SUM(C1268)</f>
        <v>0</v>
      </c>
      <c r="D1267" s="222">
        <f>(C1267-B1267)/B1267</f>
        <v>-1</v>
      </c>
      <c r="E1267" s="224"/>
    </row>
    <row r="1268" s="113" customFormat="1" ht="15" customHeight="1" spans="1:5">
      <c r="A1268" s="225" t="s">
        <v>1016</v>
      </c>
      <c r="B1268" s="234">
        <v>6433</v>
      </c>
      <c r="C1268" s="234"/>
      <c r="D1268" s="222">
        <f>(C1268-B1268)/B1268</f>
        <v>-1</v>
      </c>
      <c r="E1268" s="224"/>
    </row>
    <row r="1269" s="113" customFormat="1" ht="15" customHeight="1" spans="1:5">
      <c r="A1269" s="220" t="s">
        <v>1017</v>
      </c>
      <c r="B1269" s="233">
        <f>SUM(B1270)</f>
        <v>0</v>
      </c>
      <c r="C1269" s="233">
        <f>SUM(C1270)</f>
        <v>20</v>
      </c>
      <c r="D1269" s="222"/>
      <c r="E1269" s="224"/>
    </row>
    <row r="1270" s="113" customFormat="1" ht="15" customHeight="1" spans="1:5">
      <c r="A1270" s="225" t="s">
        <v>1018</v>
      </c>
      <c r="B1270" s="234"/>
      <c r="C1270" s="234">
        <v>20</v>
      </c>
      <c r="D1270" s="222"/>
      <c r="E1270" s="224"/>
    </row>
    <row r="1271" s="113" customFormat="1" ht="15" customHeight="1" spans="1:5">
      <c r="A1271" s="220" t="s">
        <v>1019</v>
      </c>
      <c r="B1271" s="221">
        <f>B1272</f>
        <v>6510</v>
      </c>
      <c r="C1271" s="221">
        <f>C1272</f>
        <v>6502</v>
      </c>
      <c r="D1271" s="222">
        <f t="shared" ref="D1271:D1279" si="16">(C1271-B1271)/B1271</f>
        <v>-0.00122887864823349</v>
      </c>
      <c r="E1271" s="224"/>
    </row>
    <row r="1272" s="113" customFormat="1" ht="15" customHeight="1" spans="1:5">
      <c r="A1272" s="220" t="s">
        <v>1020</v>
      </c>
      <c r="B1272" s="221">
        <f>SUM(B1273:B1275)</f>
        <v>6510</v>
      </c>
      <c r="C1272" s="221">
        <f>SUM(C1273:C1275)</f>
        <v>6502</v>
      </c>
      <c r="D1272" s="222">
        <f t="shared" si="16"/>
        <v>-0.00122887864823349</v>
      </c>
      <c r="E1272" s="224"/>
    </row>
    <row r="1273" s="113" customFormat="1" ht="15" customHeight="1" spans="1:5">
      <c r="A1273" s="225" t="s">
        <v>1021</v>
      </c>
      <c r="B1273" s="234">
        <v>6254</v>
      </c>
      <c r="C1273" s="234">
        <v>6295</v>
      </c>
      <c r="D1273" s="222">
        <f t="shared" si="16"/>
        <v>0.00655580428525744</v>
      </c>
      <c r="E1273" s="224"/>
    </row>
    <row r="1274" s="113" customFormat="1" ht="15" customHeight="1" spans="1:5">
      <c r="A1274" s="225" t="s">
        <v>1022</v>
      </c>
      <c r="B1274" s="234">
        <v>200</v>
      </c>
      <c r="C1274" s="234"/>
      <c r="D1274" s="222">
        <f t="shared" si="16"/>
        <v>-1</v>
      </c>
      <c r="E1274" s="224"/>
    </row>
    <row r="1275" s="113" customFormat="1" ht="15" customHeight="1" spans="1:5">
      <c r="A1275" s="225" t="s">
        <v>1023</v>
      </c>
      <c r="B1275" s="234">
        <v>56</v>
      </c>
      <c r="C1275" s="234">
        <v>207</v>
      </c>
      <c r="D1275" s="222">
        <f t="shared" si="16"/>
        <v>2.69642857142857</v>
      </c>
      <c r="E1275" s="224"/>
    </row>
    <row r="1276" s="113" customFormat="1" ht="15" customHeight="1" spans="1:5">
      <c r="A1276" s="220" t="s">
        <v>1024</v>
      </c>
      <c r="B1276" s="221">
        <f>B1277</f>
        <v>16</v>
      </c>
      <c r="C1276" s="221">
        <f>C1277</f>
        <v>14</v>
      </c>
      <c r="D1276" s="222">
        <f t="shared" si="16"/>
        <v>-0.125</v>
      </c>
      <c r="E1276" s="224"/>
    </row>
    <row r="1277" s="113" customFormat="1" ht="15" customHeight="1" spans="1:5">
      <c r="A1277" s="220" t="s">
        <v>1025</v>
      </c>
      <c r="B1277" s="221">
        <f>B1278</f>
        <v>16</v>
      </c>
      <c r="C1277" s="221">
        <f>C1278</f>
        <v>14</v>
      </c>
      <c r="D1277" s="222">
        <f t="shared" si="16"/>
        <v>-0.125</v>
      </c>
      <c r="E1277" s="224"/>
    </row>
    <row r="1278" s="113" customFormat="1" ht="15" customHeight="1" spans="1:5">
      <c r="A1278" s="225" t="s">
        <v>1026</v>
      </c>
      <c r="B1278" s="226">
        <v>16</v>
      </c>
      <c r="C1278" s="226">
        <v>14</v>
      </c>
      <c r="D1278" s="222">
        <f t="shared" si="16"/>
        <v>-0.125</v>
      </c>
      <c r="E1278" s="224"/>
    </row>
    <row r="1279" s="113" customFormat="1" ht="15" customHeight="1" spans="1:5">
      <c r="A1279" s="235" t="s">
        <v>1027</v>
      </c>
      <c r="B1279" s="221">
        <f>B5+B218+B237+B256+B320+B375+B431+B487+B611+B687+B766+B789+B914+B977+B1045+B1094+B1065+B1095+B1136+B1155+B1208+B1264+B1266+B1271+B1276</f>
        <v>266420</v>
      </c>
      <c r="C1279" s="221">
        <f>C5+C218+C237+C256+C320+C375+C431+C487+C611+C687+C766+C789+C914+C977+C1045+C1094+C1065+C1095+C1136+C1155+C1208+C1264+C1266+C1271+C1276</f>
        <v>257256</v>
      </c>
      <c r="D1279" s="222">
        <f t="shared" si="16"/>
        <v>-0.0343968170557766</v>
      </c>
      <c r="E1279" s="224"/>
    </row>
  </sheetData>
  <mergeCells count="2">
    <mergeCell ref="A2:E2"/>
    <mergeCell ref="A3:E3"/>
  </mergeCells>
  <printOptions horizontalCentered="1"/>
  <pageMargins left="0.55" right="0.55" top="0.55" bottom="0.429166666666667" header="0.349305555555556" footer="0.2"/>
  <pageSetup paperSize="9" firstPageNumber="20" orientation="portrait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"/>
  <sheetViews>
    <sheetView showZeros="0" topLeftCell="A79" workbookViewId="0">
      <selection activeCell="B6" sqref="B6"/>
    </sheetView>
  </sheetViews>
  <sheetFormatPr defaultColWidth="9" defaultRowHeight="14.25" outlineLevelCol="3"/>
  <cols>
    <col min="1" max="1" width="46.125" style="195" customWidth="1"/>
    <col min="2" max="2" width="20.7416666666667" style="195" customWidth="1"/>
    <col min="3" max="3" width="38.125" style="113" customWidth="1"/>
    <col min="4" max="4" width="20.875" style="195" customWidth="1"/>
    <col min="5" max="16384" width="9" style="195"/>
  </cols>
  <sheetData>
    <row r="1" ht="20.1" customHeight="1" spans="1:4">
      <c r="A1" s="208" t="s">
        <v>1028</v>
      </c>
      <c r="B1" s="209"/>
      <c r="C1" s="209"/>
      <c r="D1" s="209"/>
    </row>
    <row r="2" ht="25.5" spans="1:4">
      <c r="A2" s="58" t="s">
        <v>1029</v>
      </c>
      <c r="B2" s="58"/>
      <c r="C2" s="210"/>
      <c r="D2" s="58"/>
    </row>
    <row r="3" ht="20.1" customHeight="1" spans="1:4">
      <c r="A3" s="134" t="s">
        <v>2</v>
      </c>
      <c r="B3" s="134"/>
      <c r="C3" s="122"/>
      <c r="D3" s="134"/>
    </row>
    <row r="4" ht="20" customHeight="1" spans="1:4">
      <c r="A4" s="211" t="s">
        <v>1030</v>
      </c>
      <c r="B4" s="211" t="s">
        <v>1031</v>
      </c>
      <c r="C4" s="211" t="s">
        <v>1032</v>
      </c>
      <c r="D4" s="211" t="s">
        <v>1031</v>
      </c>
    </row>
    <row r="5" s="198" customFormat="1" ht="20" customHeight="1" spans="1:4">
      <c r="A5" s="201" t="s">
        <v>1033</v>
      </c>
      <c r="B5" s="202">
        <v>40385</v>
      </c>
      <c r="C5" s="201" t="s">
        <v>1034</v>
      </c>
      <c r="D5" s="202">
        <v>257256</v>
      </c>
    </row>
    <row r="6" s="198" customFormat="1" ht="20" customHeight="1" spans="1:4">
      <c r="A6" s="201" t="s">
        <v>1035</v>
      </c>
      <c r="B6" s="202">
        <f>SUM(B7,B14,B53)</f>
        <v>200582</v>
      </c>
      <c r="C6" s="201" t="s">
        <v>1036</v>
      </c>
      <c r="D6" s="202">
        <f>SUM(D7,D14,D53)</f>
        <v>0</v>
      </c>
    </row>
    <row r="7" s="198" customFormat="1" ht="20" customHeight="1" spans="1:4">
      <c r="A7" s="201" t="s">
        <v>1037</v>
      </c>
      <c r="B7" s="202">
        <f>SUM(B8:B13)</f>
        <v>2587</v>
      </c>
      <c r="C7" s="201" t="s">
        <v>1038</v>
      </c>
      <c r="D7" s="202">
        <f>SUM(D8:D13)</f>
        <v>0</v>
      </c>
    </row>
    <row r="8" ht="20" customHeight="1" spans="1:4">
      <c r="A8" s="48" t="s">
        <v>1039</v>
      </c>
      <c r="B8" s="204">
        <v>183</v>
      </c>
      <c r="C8" s="48" t="s">
        <v>1040</v>
      </c>
      <c r="D8" s="204">
        <v>0</v>
      </c>
    </row>
    <row r="9" ht="20" customHeight="1" spans="1:4">
      <c r="A9" s="48" t="s">
        <v>1041</v>
      </c>
      <c r="B9" s="204">
        <v>875</v>
      </c>
      <c r="C9" s="48" t="s">
        <v>1042</v>
      </c>
      <c r="D9" s="204">
        <v>0</v>
      </c>
    </row>
    <row r="10" ht="20" customHeight="1" spans="1:4">
      <c r="A10" s="48" t="s">
        <v>1043</v>
      </c>
      <c r="B10" s="204">
        <v>2098</v>
      </c>
      <c r="C10" s="48" t="s">
        <v>1044</v>
      </c>
      <c r="D10" s="204">
        <v>0</v>
      </c>
    </row>
    <row r="11" ht="20" customHeight="1" spans="1:4">
      <c r="A11" s="48" t="s">
        <v>1045</v>
      </c>
      <c r="B11" s="204"/>
      <c r="C11" s="48" t="s">
        <v>1046</v>
      </c>
      <c r="D11" s="204">
        <v>0</v>
      </c>
    </row>
    <row r="12" ht="20" customHeight="1" spans="1:4">
      <c r="A12" s="48" t="s">
        <v>1047</v>
      </c>
      <c r="B12" s="204">
        <v>-256</v>
      </c>
      <c r="C12" s="48" t="s">
        <v>1048</v>
      </c>
      <c r="D12" s="204">
        <v>0</v>
      </c>
    </row>
    <row r="13" ht="20" customHeight="1" spans="1:4">
      <c r="A13" s="48" t="s">
        <v>1049</v>
      </c>
      <c r="B13" s="204">
        <v>-313</v>
      </c>
      <c r="C13" s="48" t="s">
        <v>1050</v>
      </c>
      <c r="D13" s="204">
        <v>0</v>
      </c>
    </row>
    <row r="14" s="198" customFormat="1" ht="20" customHeight="1" spans="1:4">
      <c r="A14" s="201" t="s">
        <v>1051</v>
      </c>
      <c r="B14" s="202">
        <f>SUM(B15:B52)</f>
        <v>159039</v>
      </c>
      <c r="C14" s="201" t="s">
        <v>1052</v>
      </c>
      <c r="D14" s="202">
        <f>SUM(D15:D52)</f>
        <v>0</v>
      </c>
    </row>
    <row r="15" ht="20" customHeight="1" spans="1:4">
      <c r="A15" s="48" t="s">
        <v>1053</v>
      </c>
      <c r="B15" s="204">
        <v>0</v>
      </c>
      <c r="C15" s="48" t="s">
        <v>1054</v>
      </c>
      <c r="D15" s="204">
        <v>0</v>
      </c>
    </row>
    <row r="16" ht="20" customHeight="1" spans="1:4">
      <c r="A16" s="48" t="s">
        <v>1055</v>
      </c>
      <c r="B16" s="204">
        <v>57949</v>
      </c>
      <c r="C16" s="48" t="s">
        <v>1056</v>
      </c>
      <c r="D16" s="204">
        <v>0</v>
      </c>
    </row>
    <row r="17" ht="20" customHeight="1" spans="1:4">
      <c r="A17" s="48" t="s">
        <v>1057</v>
      </c>
      <c r="B17" s="204">
        <v>11028</v>
      </c>
      <c r="C17" s="48" t="s">
        <v>1058</v>
      </c>
      <c r="D17" s="204">
        <v>0</v>
      </c>
    </row>
    <row r="18" ht="20" customHeight="1" spans="1:4">
      <c r="A18" s="48" t="s">
        <v>1059</v>
      </c>
      <c r="B18" s="204">
        <v>2047</v>
      </c>
      <c r="C18" s="48" t="s">
        <v>1060</v>
      </c>
      <c r="D18" s="204">
        <v>0</v>
      </c>
    </row>
    <row r="19" ht="20" customHeight="1" spans="1:4">
      <c r="A19" s="48" t="s">
        <v>1061</v>
      </c>
      <c r="B19" s="204"/>
      <c r="C19" s="48" t="s">
        <v>1062</v>
      </c>
      <c r="D19" s="204">
        <v>0</v>
      </c>
    </row>
    <row r="20" ht="20" customHeight="1" spans="1:4">
      <c r="A20" s="48" t="s">
        <v>1063</v>
      </c>
      <c r="B20" s="204"/>
      <c r="C20" s="48" t="s">
        <v>1064</v>
      </c>
      <c r="D20" s="204">
        <v>0</v>
      </c>
    </row>
    <row r="21" ht="20" customHeight="1" spans="1:4">
      <c r="A21" s="48" t="s">
        <v>1065</v>
      </c>
      <c r="B21" s="204">
        <v>576</v>
      </c>
      <c r="C21" s="48" t="s">
        <v>1066</v>
      </c>
      <c r="D21" s="204">
        <v>0</v>
      </c>
    </row>
    <row r="22" ht="20" customHeight="1" spans="1:4">
      <c r="A22" s="48" t="s">
        <v>1067</v>
      </c>
      <c r="B22" s="204">
        <v>1200</v>
      </c>
      <c r="C22" s="48" t="s">
        <v>1068</v>
      </c>
      <c r="D22" s="204">
        <v>0</v>
      </c>
    </row>
    <row r="23" ht="20" customHeight="1" spans="1:4">
      <c r="A23" s="48" t="s">
        <v>1069</v>
      </c>
      <c r="B23" s="204">
        <v>7953</v>
      </c>
      <c r="C23" s="48" t="s">
        <v>1070</v>
      </c>
      <c r="D23" s="204">
        <v>0</v>
      </c>
    </row>
    <row r="24" ht="20" customHeight="1" spans="1:4">
      <c r="A24" s="48" t="s">
        <v>1071</v>
      </c>
      <c r="B24" s="204">
        <v>1919</v>
      </c>
      <c r="C24" s="48" t="s">
        <v>1072</v>
      </c>
      <c r="D24" s="204">
        <v>0</v>
      </c>
    </row>
    <row r="25" ht="20" customHeight="1" spans="1:4">
      <c r="A25" s="48" t="s">
        <v>1073</v>
      </c>
      <c r="B25" s="204"/>
      <c r="C25" s="48" t="s">
        <v>1074</v>
      </c>
      <c r="D25" s="204">
        <v>0</v>
      </c>
    </row>
    <row r="26" ht="20" customHeight="1" spans="1:4">
      <c r="A26" s="48" t="s">
        <v>1075</v>
      </c>
      <c r="B26" s="204"/>
      <c r="C26" s="48" t="s">
        <v>1076</v>
      </c>
      <c r="D26" s="204">
        <v>0</v>
      </c>
    </row>
    <row r="27" s="198" customFormat="1" ht="20" customHeight="1" spans="1:4">
      <c r="A27" s="48" t="s">
        <v>1077</v>
      </c>
      <c r="B27" s="204">
        <v>8843</v>
      </c>
      <c r="C27" s="48" t="s">
        <v>1078</v>
      </c>
      <c r="D27" s="204">
        <v>0</v>
      </c>
    </row>
    <row r="28" ht="20" customHeight="1" spans="1:4">
      <c r="A28" s="48" t="s">
        <v>1079</v>
      </c>
      <c r="B28" s="204"/>
      <c r="C28" s="48" t="s">
        <v>1080</v>
      </c>
      <c r="D28" s="204">
        <v>0</v>
      </c>
    </row>
    <row r="29" ht="20" customHeight="1" spans="1:4">
      <c r="A29" s="48" t="s">
        <v>1081</v>
      </c>
      <c r="B29" s="204"/>
      <c r="C29" s="48" t="s">
        <v>1082</v>
      </c>
      <c r="D29" s="204">
        <v>0</v>
      </c>
    </row>
    <row r="30" ht="20" customHeight="1" spans="1:4">
      <c r="A30" s="48" t="s">
        <v>1083</v>
      </c>
      <c r="B30" s="204"/>
      <c r="C30" s="48" t="s">
        <v>1084</v>
      </c>
      <c r="D30" s="204">
        <v>0</v>
      </c>
    </row>
    <row r="31" s="198" customFormat="1" ht="20" customHeight="1" spans="1:4">
      <c r="A31" s="48" t="s">
        <v>1085</v>
      </c>
      <c r="B31" s="204">
        <v>817</v>
      </c>
      <c r="C31" s="48" t="s">
        <v>1086</v>
      </c>
      <c r="D31" s="204">
        <v>0</v>
      </c>
    </row>
    <row r="32" s="198" customFormat="1" ht="20" customHeight="1" spans="1:4">
      <c r="A32" s="48" t="s">
        <v>1087</v>
      </c>
      <c r="B32" s="204">
        <v>6916</v>
      </c>
      <c r="C32" s="48" t="s">
        <v>1088</v>
      </c>
      <c r="D32" s="204">
        <v>0</v>
      </c>
    </row>
    <row r="33" s="198" customFormat="1" ht="20" customHeight="1" spans="1:4">
      <c r="A33" s="48" t="s">
        <v>1089</v>
      </c>
      <c r="B33" s="204">
        <v>41</v>
      </c>
      <c r="C33" s="48" t="s">
        <v>1090</v>
      </c>
      <c r="D33" s="204">
        <v>0</v>
      </c>
    </row>
    <row r="34" ht="20" customHeight="1" spans="1:4">
      <c r="A34" s="48" t="s">
        <v>1091</v>
      </c>
      <c r="B34" s="204">
        <v>1729</v>
      </c>
      <c r="C34" s="48" t="s">
        <v>1092</v>
      </c>
      <c r="D34" s="204">
        <v>0</v>
      </c>
    </row>
    <row r="35" s="207" customFormat="1" ht="20" customHeight="1" spans="1:4">
      <c r="A35" s="48" t="s">
        <v>1093</v>
      </c>
      <c r="B35" s="204">
        <v>8625</v>
      </c>
      <c r="C35" s="48" t="s">
        <v>1094</v>
      </c>
      <c r="D35" s="204">
        <v>0</v>
      </c>
    </row>
    <row r="36" ht="20" customHeight="1" spans="1:4">
      <c r="A36" s="48" t="s">
        <v>1095</v>
      </c>
      <c r="B36" s="204">
        <v>2558</v>
      </c>
      <c r="C36" s="48" t="s">
        <v>1096</v>
      </c>
      <c r="D36" s="204">
        <v>0</v>
      </c>
    </row>
    <row r="37" ht="20" customHeight="1" spans="1:4">
      <c r="A37" s="48" t="s">
        <v>1097</v>
      </c>
      <c r="B37" s="204">
        <v>423</v>
      </c>
      <c r="C37" s="48" t="s">
        <v>1098</v>
      </c>
      <c r="D37" s="204">
        <v>0</v>
      </c>
    </row>
    <row r="38" ht="20" customHeight="1" spans="1:4">
      <c r="A38" s="48" t="s">
        <v>1099</v>
      </c>
      <c r="B38" s="204"/>
      <c r="C38" s="48" t="s">
        <v>1100</v>
      </c>
      <c r="D38" s="204">
        <v>0</v>
      </c>
    </row>
    <row r="39" s="198" customFormat="1" ht="20" customHeight="1" spans="1:4">
      <c r="A39" s="48" t="s">
        <v>1101</v>
      </c>
      <c r="B39" s="204">
        <v>32959</v>
      </c>
      <c r="C39" s="48" t="s">
        <v>1102</v>
      </c>
      <c r="D39" s="204">
        <v>0</v>
      </c>
    </row>
    <row r="40" ht="20" customHeight="1" spans="1:4">
      <c r="A40" s="48" t="s">
        <v>1103</v>
      </c>
      <c r="B40" s="204">
        <v>10863</v>
      </c>
      <c r="C40" s="48" t="s">
        <v>1104</v>
      </c>
      <c r="D40" s="204">
        <v>0</v>
      </c>
    </row>
    <row r="41" ht="20" customHeight="1" spans="1:4">
      <c r="A41" s="48" t="s">
        <v>1105</v>
      </c>
      <c r="B41" s="204"/>
      <c r="C41" s="212" t="s">
        <v>1106</v>
      </c>
      <c r="D41" s="204">
        <v>0</v>
      </c>
    </row>
    <row r="42" ht="20" customHeight="1" spans="1:4">
      <c r="A42" s="48" t="s">
        <v>1107</v>
      </c>
      <c r="B42" s="204"/>
      <c r="C42" s="48" t="s">
        <v>1108</v>
      </c>
      <c r="D42" s="204">
        <v>0</v>
      </c>
    </row>
    <row r="43" ht="20" customHeight="1" spans="1:4">
      <c r="A43" s="48" t="s">
        <v>1109</v>
      </c>
      <c r="B43" s="204"/>
      <c r="C43" s="48" t="s">
        <v>1110</v>
      </c>
      <c r="D43" s="204">
        <v>0</v>
      </c>
    </row>
    <row r="44" ht="20" customHeight="1" spans="1:4">
      <c r="A44" s="48" t="s">
        <v>1111</v>
      </c>
      <c r="B44" s="204"/>
      <c r="C44" s="48" t="s">
        <v>1112</v>
      </c>
      <c r="D44" s="204">
        <v>0</v>
      </c>
    </row>
    <row r="45" ht="20" customHeight="1" spans="1:4">
      <c r="A45" s="48" t="s">
        <v>1113</v>
      </c>
      <c r="B45" s="204">
        <v>234</v>
      </c>
      <c r="C45" s="48" t="s">
        <v>1114</v>
      </c>
      <c r="D45" s="204">
        <v>0</v>
      </c>
    </row>
    <row r="46" ht="20" customHeight="1" spans="1:4">
      <c r="A46" s="48" t="s">
        <v>1115</v>
      </c>
      <c r="B46" s="204"/>
      <c r="C46" s="48" t="s">
        <v>1116</v>
      </c>
      <c r="D46" s="204">
        <v>0</v>
      </c>
    </row>
    <row r="47" ht="20" customHeight="1" spans="1:4">
      <c r="A47" s="48" t="s">
        <v>1117</v>
      </c>
      <c r="B47" s="204">
        <v>1512</v>
      </c>
      <c r="C47" s="48" t="s">
        <v>1118</v>
      </c>
      <c r="D47" s="204">
        <v>0</v>
      </c>
    </row>
    <row r="48" ht="20" customHeight="1" spans="1:4">
      <c r="A48" s="48" t="s">
        <v>1119</v>
      </c>
      <c r="B48" s="204"/>
      <c r="C48" s="48" t="s">
        <v>1120</v>
      </c>
      <c r="D48" s="204">
        <v>0</v>
      </c>
    </row>
    <row r="49" ht="20" customHeight="1" spans="1:4">
      <c r="A49" s="48" t="s">
        <v>1121</v>
      </c>
      <c r="B49" s="204"/>
      <c r="C49" s="48" t="s">
        <v>1121</v>
      </c>
      <c r="D49" s="204"/>
    </row>
    <row r="50" ht="20" customHeight="1" spans="1:4">
      <c r="A50" s="48" t="s">
        <v>1122</v>
      </c>
      <c r="B50" s="204"/>
      <c r="C50" s="48" t="s">
        <v>1122</v>
      </c>
      <c r="D50" s="204"/>
    </row>
    <row r="51" ht="20" customHeight="1" spans="1:4">
      <c r="A51" s="48" t="s">
        <v>1123</v>
      </c>
      <c r="B51" s="204"/>
      <c r="C51" s="48" t="s">
        <v>1123</v>
      </c>
      <c r="D51" s="204"/>
    </row>
    <row r="52" ht="20" customHeight="1" spans="1:4">
      <c r="A52" s="48" t="s">
        <v>1124</v>
      </c>
      <c r="B52" s="204">
        <v>847</v>
      </c>
      <c r="C52" s="48" t="s">
        <v>1125</v>
      </c>
      <c r="D52" s="204">
        <v>0</v>
      </c>
    </row>
    <row r="53" ht="20" customHeight="1" spans="1:4">
      <c r="A53" s="201" t="s">
        <v>1126</v>
      </c>
      <c r="B53" s="202">
        <f>SUM(B54:B74)</f>
        <v>38956</v>
      </c>
      <c r="C53" s="201" t="s">
        <v>1127</v>
      </c>
      <c r="D53" s="204">
        <f>SUM(D54:D74)</f>
        <v>0</v>
      </c>
    </row>
    <row r="54" ht="20" customHeight="1" spans="1:4">
      <c r="A54" s="48" t="s">
        <v>1128</v>
      </c>
      <c r="B54" s="204">
        <v>339</v>
      </c>
      <c r="C54" s="48" t="s">
        <v>1128</v>
      </c>
      <c r="D54" s="204">
        <v>0</v>
      </c>
    </row>
    <row r="55" ht="20" customHeight="1" spans="1:4">
      <c r="A55" s="48" t="s">
        <v>1129</v>
      </c>
      <c r="B55" s="204"/>
      <c r="C55" s="48" t="s">
        <v>1129</v>
      </c>
      <c r="D55" s="204">
        <v>0</v>
      </c>
    </row>
    <row r="56" ht="20" customHeight="1" spans="1:4">
      <c r="A56" s="48" t="s">
        <v>1130</v>
      </c>
      <c r="B56" s="204">
        <v>3</v>
      </c>
      <c r="C56" s="48" t="s">
        <v>1130</v>
      </c>
      <c r="D56" s="204">
        <v>0</v>
      </c>
    </row>
    <row r="57" s="198" customFormat="1" ht="20" customHeight="1" spans="1:4">
      <c r="A57" s="48" t="s">
        <v>1131</v>
      </c>
      <c r="B57" s="204">
        <v>80</v>
      </c>
      <c r="C57" s="48" t="s">
        <v>1131</v>
      </c>
      <c r="D57" s="204">
        <v>0</v>
      </c>
    </row>
    <row r="58" ht="20" customHeight="1" spans="1:4">
      <c r="A58" s="48" t="s">
        <v>1132</v>
      </c>
      <c r="B58" s="204">
        <v>5062</v>
      </c>
      <c r="C58" s="48" t="s">
        <v>1132</v>
      </c>
      <c r="D58" s="204">
        <v>0</v>
      </c>
    </row>
    <row r="59" ht="20" customHeight="1" spans="1:4">
      <c r="A59" s="48" t="s">
        <v>1133</v>
      </c>
      <c r="B59" s="204">
        <v>129</v>
      </c>
      <c r="C59" s="48" t="s">
        <v>1133</v>
      </c>
      <c r="D59" s="204">
        <v>0</v>
      </c>
    </row>
    <row r="60" ht="20" customHeight="1" spans="1:4">
      <c r="A60" s="48" t="s">
        <v>1134</v>
      </c>
      <c r="B60" s="204">
        <v>154</v>
      </c>
      <c r="C60" s="48" t="s">
        <v>1134</v>
      </c>
      <c r="D60" s="204">
        <v>0</v>
      </c>
    </row>
    <row r="61" ht="20" customHeight="1" spans="1:4">
      <c r="A61" s="48" t="s">
        <v>1135</v>
      </c>
      <c r="B61" s="204">
        <v>303</v>
      </c>
      <c r="C61" s="48" t="s">
        <v>1135</v>
      </c>
      <c r="D61" s="204">
        <v>0</v>
      </c>
    </row>
    <row r="62" ht="20" customHeight="1" spans="1:4">
      <c r="A62" s="48" t="s">
        <v>1136</v>
      </c>
      <c r="B62" s="204">
        <v>454</v>
      </c>
      <c r="C62" s="48" t="s">
        <v>1136</v>
      </c>
      <c r="D62" s="204">
        <v>0</v>
      </c>
    </row>
    <row r="63" ht="20" customHeight="1" spans="1:4">
      <c r="A63" s="48" t="s">
        <v>1137</v>
      </c>
      <c r="B63" s="204">
        <v>5837</v>
      </c>
      <c r="C63" s="48" t="s">
        <v>1137</v>
      </c>
      <c r="D63" s="204">
        <v>0</v>
      </c>
    </row>
    <row r="64" ht="20" customHeight="1" spans="1:4">
      <c r="A64" s="48" t="s">
        <v>1138</v>
      </c>
      <c r="B64" s="204">
        <v>8570</v>
      </c>
      <c r="C64" s="48" t="s">
        <v>1138</v>
      </c>
      <c r="D64" s="204">
        <v>0</v>
      </c>
    </row>
    <row r="65" ht="20" customHeight="1" spans="1:4">
      <c r="A65" s="48" t="s">
        <v>1139</v>
      </c>
      <c r="B65" s="204">
        <v>5262</v>
      </c>
      <c r="C65" s="48" t="s">
        <v>1139</v>
      </c>
      <c r="D65" s="204">
        <v>0</v>
      </c>
    </row>
    <row r="66" ht="20" customHeight="1" spans="1:4">
      <c r="A66" s="48" t="s">
        <v>1140</v>
      </c>
      <c r="B66" s="204">
        <v>8866</v>
      </c>
      <c r="C66" s="48" t="s">
        <v>1140</v>
      </c>
      <c r="D66" s="204">
        <v>0</v>
      </c>
    </row>
    <row r="67" ht="20" customHeight="1" spans="1:4">
      <c r="A67" s="48" t="s">
        <v>1141</v>
      </c>
      <c r="B67" s="204">
        <v>154</v>
      </c>
      <c r="C67" s="48" t="s">
        <v>1141</v>
      </c>
      <c r="D67" s="204">
        <v>0</v>
      </c>
    </row>
    <row r="68" ht="20" customHeight="1" spans="1:4">
      <c r="A68" s="48" t="s">
        <v>1142</v>
      </c>
      <c r="B68" s="204">
        <v>390</v>
      </c>
      <c r="C68" s="48" t="s">
        <v>1142</v>
      </c>
      <c r="D68" s="204">
        <v>0</v>
      </c>
    </row>
    <row r="69" ht="20" customHeight="1" spans="1:4">
      <c r="A69" s="48" t="s">
        <v>1143</v>
      </c>
      <c r="B69" s="204">
        <v>169</v>
      </c>
      <c r="C69" s="48" t="s">
        <v>1143</v>
      </c>
      <c r="D69" s="204">
        <v>0</v>
      </c>
    </row>
    <row r="70" ht="20" customHeight="1" spans="1:4">
      <c r="A70" s="48" t="s">
        <v>1144</v>
      </c>
      <c r="B70" s="204">
        <v>30</v>
      </c>
      <c r="C70" s="48" t="s">
        <v>1144</v>
      </c>
      <c r="D70" s="204">
        <v>0</v>
      </c>
    </row>
    <row r="71" ht="20" customHeight="1" spans="1:4">
      <c r="A71" s="48" t="s">
        <v>1145</v>
      </c>
      <c r="B71" s="204"/>
      <c r="C71" s="48" t="s">
        <v>1145</v>
      </c>
      <c r="D71" s="204">
        <v>0</v>
      </c>
    </row>
    <row r="72" ht="20" customHeight="1" spans="1:4">
      <c r="A72" s="48" t="s">
        <v>1146</v>
      </c>
      <c r="B72" s="204">
        <v>7</v>
      </c>
      <c r="C72" s="48" t="s">
        <v>1146</v>
      </c>
      <c r="D72" s="204">
        <v>0</v>
      </c>
    </row>
    <row r="73" ht="20" customHeight="1" spans="1:4">
      <c r="A73" s="48" t="s">
        <v>1147</v>
      </c>
      <c r="B73" s="204">
        <v>2917</v>
      </c>
      <c r="C73" s="48" t="s">
        <v>1147</v>
      </c>
      <c r="D73" s="204">
        <v>0</v>
      </c>
    </row>
    <row r="74" ht="20" customHeight="1" spans="1:4">
      <c r="A74" s="48" t="s">
        <v>1018</v>
      </c>
      <c r="B74" s="204">
        <v>230</v>
      </c>
      <c r="C74" s="48" t="s">
        <v>1018</v>
      </c>
      <c r="D74" s="204">
        <v>0</v>
      </c>
    </row>
    <row r="75" s="198" customFormat="1" ht="20" customHeight="1" spans="1:4">
      <c r="A75" s="201" t="s">
        <v>1148</v>
      </c>
      <c r="B75" s="202">
        <f>SUM(B76:B77)</f>
        <v>0</v>
      </c>
      <c r="C75" s="201" t="s">
        <v>1149</v>
      </c>
      <c r="D75" s="202">
        <f>SUM(D76:D77)</f>
        <v>5370</v>
      </c>
    </row>
    <row r="76" ht="20" customHeight="1" spans="1:4">
      <c r="A76" s="48" t="s">
        <v>1150</v>
      </c>
      <c r="B76" s="204">
        <v>0</v>
      </c>
      <c r="C76" s="48" t="s">
        <v>1151</v>
      </c>
      <c r="D76" s="204">
        <v>2</v>
      </c>
    </row>
    <row r="77" ht="20" customHeight="1" spans="1:4">
      <c r="A77" s="48" t="s">
        <v>1152</v>
      </c>
      <c r="B77" s="204">
        <v>0</v>
      </c>
      <c r="C77" s="48" t="s">
        <v>1153</v>
      </c>
      <c r="D77" s="204">
        <v>5368</v>
      </c>
    </row>
    <row r="78" ht="20" customHeight="1" spans="1:4">
      <c r="A78" s="201" t="s">
        <v>1154</v>
      </c>
      <c r="B78" s="204">
        <v>0</v>
      </c>
      <c r="C78" s="48"/>
      <c r="D78" s="204"/>
    </row>
    <row r="79" ht="20" customHeight="1" spans="1:4">
      <c r="A79" s="201" t="s">
        <v>1155</v>
      </c>
      <c r="B79" s="204">
        <v>16882</v>
      </c>
      <c r="C79" s="48"/>
      <c r="D79" s="204"/>
    </row>
    <row r="80" s="198" customFormat="1" ht="20" customHeight="1" spans="1:4">
      <c r="A80" s="201" t="s">
        <v>1156</v>
      </c>
      <c r="B80" s="202">
        <f>SUM(B81:B83)</f>
        <v>90</v>
      </c>
      <c r="C80" s="201" t="s">
        <v>1157</v>
      </c>
      <c r="D80" s="202">
        <v>667</v>
      </c>
    </row>
    <row r="81" ht="20" customHeight="1" spans="1:4">
      <c r="A81" s="48" t="s">
        <v>1158</v>
      </c>
      <c r="B81" s="204"/>
      <c r="C81" s="48"/>
      <c r="D81" s="204"/>
    </row>
    <row r="82" s="198" customFormat="1" ht="20" customHeight="1" spans="1:4">
      <c r="A82" s="48" t="s">
        <v>1159</v>
      </c>
      <c r="B82" s="204">
        <v>90</v>
      </c>
      <c r="C82" s="48"/>
      <c r="D82" s="204"/>
    </row>
    <row r="83" s="198" customFormat="1" ht="20" customHeight="1" spans="1:4">
      <c r="A83" s="48" t="s">
        <v>1160</v>
      </c>
      <c r="B83" s="204">
        <v>0</v>
      </c>
      <c r="C83" s="48"/>
      <c r="D83" s="204"/>
    </row>
    <row r="84" s="198" customFormat="1" ht="20" customHeight="1" spans="1:4">
      <c r="A84" s="201" t="s">
        <v>1161</v>
      </c>
      <c r="B84" s="202">
        <f>B85</f>
        <v>0</v>
      </c>
      <c r="C84" s="201" t="s">
        <v>1162</v>
      </c>
      <c r="D84" s="202">
        <f>D85</f>
        <v>13650</v>
      </c>
    </row>
    <row r="85" s="198" customFormat="1" ht="20" customHeight="1" spans="1:4">
      <c r="A85" s="201" t="s">
        <v>1163</v>
      </c>
      <c r="B85" s="202">
        <f>B86</f>
        <v>0</v>
      </c>
      <c r="C85" s="201" t="s">
        <v>1164</v>
      </c>
      <c r="D85" s="202">
        <f>SUM(D86:D89)</f>
        <v>13650</v>
      </c>
    </row>
    <row r="86" s="198" customFormat="1" ht="20" customHeight="1" spans="1:4">
      <c r="A86" s="201" t="s">
        <v>1165</v>
      </c>
      <c r="B86" s="204">
        <f>SUM(B87:B90)</f>
        <v>0</v>
      </c>
      <c r="C86" s="48" t="s">
        <v>1166</v>
      </c>
      <c r="D86" s="204">
        <v>13650</v>
      </c>
    </row>
    <row r="87" s="198" customFormat="1" ht="20" customHeight="1" spans="1:4">
      <c r="A87" s="48" t="s">
        <v>1167</v>
      </c>
      <c r="B87" s="204">
        <v>0</v>
      </c>
      <c r="C87" s="48" t="s">
        <v>1168</v>
      </c>
      <c r="D87" s="204">
        <v>0</v>
      </c>
    </row>
    <row r="88" s="198" customFormat="1" ht="20" customHeight="1" spans="1:4">
      <c r="A88" s="48" t="s">
        <v>1169</v>
      </c>
      <c r="B88" s="204">
        <v>0</v>
      </c>
      <c r="C88" s="48" t="s">
        <v>1170</v>
      </c>
      <c r="D88" s="204">
        <v>0</v>
      </c>
    </row>
    <row r="89" s="198" customFormat="1" ht="20" customHeight="1" spans="1:4">
      <c r="A89" s="48" t="s">
        <v>1171</v>
      </c>
      <c r="B89" s="204">
        <v>0</v>
      </c>
      <c r="C89" s="48" t="s">
        <v>1172</v>
      </c>
      <c r="D89" s="204">
        <v>0</v>
      </c>
    </row>
    <row r="90" s="198" customFormat="1" ht="20" customHeight="1" spans="1:4">
      <c r="A90" s="48" t="s">
        <v>1173</v>
      </c>
      <c r="B90" s="204">
        <v>0</v>
      </c>
      <c r="C90" s="48"/>
      <c r="D90" s="204"/>
    </row>
    <row r="91" s="198" customFormat="1" ht="20" customHeight="1" spans="1:4">
      <c r="A91" s="201" t="s">
        <v>1174</v>
      </c>
      <c r="B91" s="202">
        <f>B92</f>
        <v>20664</v>
      </c>
      <c r="C91" s="201" t="s">
        <v>1175</v>
      </c>
      <c r="D91" s="204">
        <f>SUM(D92:D95)</f>
        <v>0</v>
      </c>
    </row>
    <row r="92" ht="20" customHeight="1" spans="1:4">
      <c r="A92" s="201" t="s">
        <v>1176</v>
      </c>
      <c r="B92" s="202">
        <f>SUM(B93:B96)</f>
        <v>20664</v>
      </c>
      <c r="C92" s="48" t="s">
        <v>1177</v>
      </c>
      <c r="D92" s="204">
        <v>0</v>
      </c>
    </row>
    <row r="93" ht="20" customHeight="1" spans="1:4">
      <c r="A93" s="48" t="s">
        <v>1178</v>
      </c>
      <c r="B93" s="204">
        <v>20650</v>
      </c>
      <c r="C93" s="48" t="s">
        <v>1179</v>
      </c>
      <c r="D93" s="204">
        <v>0</v>
      </c>
    </row>
    <row r="94" ht="20" customHeight="1" spans="1:4">
      <c r="A94" s="48" t="s">
        <v>1180</v>
      </c>
      <c r="B94" s="204"/>
      <c r="C94" s="48" t="s">
        <v>1181</v>
      </c>
      <c r="D94" s="204">
        <v>0</v>
      </c>
    </row>
    <row r="95" ht="20" customHeight="1" spans="1:4">
      <c r="A95" s="48" t="s">
        <v>1182</v>
      </c>
      <c r="B95" s="204"/>
      <c r="C95" s="48" t="s">
        <v>1183</v>
      </c>
      <c r="D95" s="204">
        <v>0</v>
      </c>
    </row>
    <row r="96" ht="20" customHeight="1" spans="1:4">
      <c r="A96" s="48" t="s">
        <v>1184</v>
      </c>
      <c r="B96" s="204">
        <v>14</v>
      </c>
      <c r="C96" s="48"/>
      <c r="D96" s="204"/>
    </row>
    <row r="97" ht="20" customHeight="1" spans="1:4">
      <c r="A97" s="201" t="s">
        <v>1185</v>
      </c>
      <c r="B97" s="204">
        <v>0</v>
      </c>
      <c r="C97" s="201" t="s">
        <v>1186</v>
      </c>
      <c r="D97" s="204">
        <v>0</v>
      </c>
    </row>
    <row r="98" ht="20" customHeight="1" spans="1:4">
      <c r="A98" s="201" t="s">
        <v>1187</v>
      </c>
      <c r="B98" s="204">
        <v>0</v>
      </c>
      <c r="C98" s="201" t="s">
        <v>1188</v>
      </c>
      <c r="D98" s="204">
        <v>0</v>
      </c>
    </row>
    <row r="99" ht="20" customHeight="1" spans="1:4">
      <c r="A99" s="201" t="s">
        <v>1189</v>
      </c>
      <c r="B99" s="204">
        <v>0</v>
      </c>
      <c r="C99" s="201" t="s">
        <v>1190</v>
      </c>
      <c r="D99" s="204">
        <v>0</v>
      </c>
    </row>
    <row r="100" ht="20" customHeight="1" spans="1:4">
      <c r="A100" s="201" t="s">
        <v>1191</v>
      </c>
      <c r="B100" s="202">
        <v>535</v>
      </c>
      <c r="C100" s="201" t="s">
        <v>1192</v>
      </c>
      <c r="D100" s="204">
        <v>238</v>
      </c>
    </row>
    <row r="101" ht="20" customHeight="1" spans="1:4">
      <c r="A101" s="201" t="s">
        <v>1193</v>
      </c>
      <c r="B101" s="202">
        <f>SUM(B102:B104)</f>
        <v>3900</v>
      </c>
      <c r="C101" s="201" t="s">
        <v>1194</v>
      </c>
      <c r="D101" s="204">
        <f>SUM(D102:D104)</f>
        <v>0</v>
      </c>
    </row>
    <row r="102" ht="20" customHeight="1" spans="1:4">
      <c r="A102" s="48" t="s">
        <v>1195</v>
      </c>
      <c r="B102" s="204">
        <v>3900</v>
      </c>
      <c r="C102" s="48" t="s">
        <v>1196</v>
      </c>
      <c r="D102" s="204">
        <v>0</v>
      </c>
    </row>
    <row r="103" ht="20" customHeight="1" spans="1:4">
      <c r="A103" s="48" t="s">
        <v>1197</v>
      </c>
      <c r="B103" s="204">
        <v>0</v>
      </c>
      <c r="C103" s="48" t="s">
        <v>1198</v>
      </c>
      <c r="D103" s="204">
        <v>0</v>
      </c>
    </row>
    <row r="104" ht="20" customHeight="1" spans="1:4">
      <c r="A104" s="48" t="s">
        <v>1199</v>
      </c>
      <c r="B104" s="204">
        <v>0</v>
      </c>
      <c r="C104" s="48" t="s">
        <v>1200</v>
      </c>
      <c r="D104" s="204">
        <v>0</v>
      </c>
    </row>
    <row r="105" ht="20" customHeight="1" spans="1:4">
      <c r="A105" s="201" t="s">
        <v>1201</v>
      </c>
      <c r="B105" s="204">
        <v>0</v>
      </c>
      <c r="C105" s="201" t="s">
        <v>1202</v>
      </c>
      <c r="D105" s="204">
        <v>0</v>
      </c>
    </row>
    <row r="106" ht="20" customHeight="1" spans="1:4">
      <c r="A106" s="201" t="s">
        <v>1203</v>
      </c>
      <c r="B106" s="204">
        <v>0</v>
      </c>
      <c r="C106" s="201" t="s">
        <v>1204</v>
      </c>
      <c r="D106" s="204">
        <v>0</v>
      </c>
    </row>
    <row r="107" ht="20" customHeight="1" spans="1:4">
      <c r="A107" s="48"/>
      <c r="B107" s="204"/>
      <c r="C107" s="201" t="s">
        <v>1205</v>
      </c>
      <c r="D107" s="204">
        <v>0</v>
      </c>
    </row>
    <row r="108" ht="20" customHeight="1" spans="1:4">
      <c r="A108" s="48"/>
      <c r="B108" s="204"/>
      <c r="C108" s="201" t="s">
        <v>1206</v>
      </c>
      <c r="D108" s="202">
        <f>B111-D5-D6-D75-D80-D84-D91-D97-D98-D99-D100-D101-D105-D106-D107</f>
        <v>5857</v>
      </c>
    </row>
    <row r="109" ht="20" customHeight="1" spans="1:4">
      <c r="A109" s="48"/>
      <c r="B109" s="204"/>
      <c r="C109" s="201" t="s">
        <v>1207</v>
      </c>
      <c r="D109" s="202"/>
    </row>
    <row r="110" ht="20" customHeight="1" spans="1:4">
      <c r="A110" s="48"/>
      <c r="B110" s="204"/>
      <c r="C110" s="201" t="s">
        <v>1208</v>
      </c>
      <c r="D110" s="204"/>
    </row>
    <row r="111" s="198" customFormat="1" ht="20" customHeight="1" spans="1:4">
      <c r="A111" s="47" t="s">
        <v>1209</v>
      </c>
      <c r="B111" s="202">
        <f>SUM(B5:B6,B75,B78:B80,B84,B91,B97:B101,B105:B106)</f>
        <v>283038</v>
      </c>
      <c r="C111" s="47" t="s">
        <v>1210</v>
      </c>
      <c r="D111" s="202">
        <f>SUM(D5:D6,D75,D80,D84,D91,D97:D101,D105:D108)</f>
        <v>283038</v>
      </c>
    </row>
  </sheetData>
  <mergeCells count="2">
    <mergeCell ref="A2:D2"/>
    <mergeCell ref="A3:D3"/>
  </mergeCells>
  <pageMargins left="0.2" right="0.349305555555556" top="0.349305555555556" bottom="0.349305555555556" header="0.309027777777778" footer="0.159027777777778"/>
  <pageSetup paperSize="9" scale="6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4"/>
  <sheetViews>
    <sheetView topLeftCell="A61" workbookViewId="0">
      <selection activeCell="H10" sqref="H10"/>
    </sheetView>
  </sheetViews>
  <sheetFormatPr defaultColWidth="9" defaultRowHeight="14.25"/>
  <cols>
    <col min="1" max="1" width="36.875" style="199" customWidth="1"/>
    <col min="2" max="2" width="20.625" style="196" customWidth="1"/>
    <col min="3" max="3" width="20.75" style="196" customWidth="1"/>
    <col min="4" max="248" width="9" style="196"/>
    <col min="249" max="251" width="9" style="200"/>
    <col min="252" max="256" width="9" style="195"/>
  </cols>
  <sheetData>
    <row r="1" s="195" customFormat="1" ht="20.1" customHeight="1" spans="1:248">
      <c r="A1" s="154" t="s">
        <v>1211</v>
      </c>
      <c r="B1" s="175"/>
      <c r="C1" s="175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</row>
    <row r="2" s="196" customFormat="1" ht="20" customHeight="1" spans="1:3">
      <c r="A2" s="45" t="s">
        <v>1212</v>
      </c>
      <c r="B2" s="45"/>
      <c r="C2" s="45"/>
    </row>
    <row r="3" s="197" customFormat="1" ht="20" customHeight="1" spans="1:251">
      <c r="A3" s="121"/>
      <c r="B3" s="176"/>
      <c r="C3" s="122" t="s">
        <v>1213</v>
      </c>
      <c r="IO3" s="198"/>
      <c r="IP3" s="198"/>
      <c r="IQ3" s="198"/>
    </row>
    <row r="4" s="196" customFormat="1" spans="1:3">
      <c r="A4" s="95" t="s">
        <v>1214</v>
      </c>
      <c r="B4" s="95" t="s">
        <v>1215</v>
      </c>
      <c r="C4" s="95" t="s">
        <v>7</v>
      </c>
    </row>
    <row r="5" s="197" customFormat="1" ht="20" customHeight="1" spans="1:254">
      <c r="A5" s="201" t="s">
        <v>1216</v>
      </c>
      <c r="B5" s="202">
        <f>SUM(B6:B9)</f>
        <v>27515</v>
      </c>
      <c r="C5" s="203"/>
      <c r="IO5" s="206"/>
      <c r="IP5" s="206"/>
      <c r="IQ5" s="206"/>
      <c r="IR5" s="198"/>
      <c r="IS5" s="198"/>
      <c r="IT5" s="198"/>
    </row>
    <row r="6" s="196" customFormat="1" ht="20" customHeight="1" spans="1:3">
      <c r="A6" s="48" t="s">
        <v>1217</v>
      </c>
      <c r="B6" s="204">
        <v>18135</v>
      </c>
      <c r="C6" s="205"/>
    </row>
    <row r="7" s="196" customFormat="1" ht="20" customHeight="1" spans="1:251">
      <c r="A7" s="48" t="s">
        <v>1218</v>
      </c>
      <c r="B7" s="204">
        <v>3958</v>
      </c>
      <c r="C7" s="205"/>
      <c r="IO7" s="200"/>
      <c r="IP7" s="200"/>
      <c r="IQ7" s="200"/>
    </row>
    <row r="8" s="196" customFormat="1" ht="20" customHeight="1" spans="1:251">
      <c r="A8" s="48" t="s">
        <v>1219</v>
      </c>
      <c r="B8" s="204">
        <v>2087</v>
      </c>
      <c r="C8" s="205"/>
      <c r="IO8" s="200"/>
      <c r="IP8" s="200"/>
      <c r="IQ8" s="200"/>
    </row>
    <row r="9" s="196" customFormat="1" ht="20" customHeight="1" spans="1:251">
      <c r="A9" s="48" t="s">
        <v>1220</v>
      </c>
      <c r="B9" s="204">
        <v>3335</v>
      </c>
      <c r="C9" s="205"/>
      <c r="IO9" s="200"/>
      <c r="IP9" s="200"/>
      <c r="IQ9" s="200"/>
    </row>
    <row r="10" s="197" customFormat="1" ht="20" customHeight="1" spans="1:254">
      <c r="A10" s="201" t="s">
        <v>1221</v>
      </c>
      <c r="B10" s="202">
        <f>SUM(B11:B20)</f>
        <v>32676</v>
      </c>
      <c r="C10" s="203"/>
      <c r="IO10" s="206"/>
      <c r="IP10" s="206"/>
      <c r="IQ10" s="206"/>
      <c r="IR10" s="198"/>
      <c r="IS10" s="198"/>
      <c r="IT10" s="198"/>
    </row>
    <row r="11" s="196" customFormat="1" ht="20" customHeight="1" spans="1:251">
      <c r="A11" s="48" t="s">
        <v>1222</v>
      </c>
      <c r="B11" s="204">
        <v>14065</v>
      </c>
      <c r="C11" s="205"/>
      <c r="IO11" s="200"/>
      <c r="IP11" s="200"/>
      <c r="IQ11" s="200"/>
    </row>
    <row r="12" s="196" customFormat="1" ht="20" customHeight="1" spans="1:251">
      <c r="A12" s="48" t="s">
        <v>1223</v>
      </c>
      <c r="B12" s="204">
        <v>207</v>
      </c>
      <c r="C12" s="205"/>
      <c r="IO12" s="200"/>
      <c r="IP12" s="200"/>
      <c r="IQ12" s="200"/>
    </row>
    <row r="13" s="196" customFormat="1" ht="20" customHeight="1" spans="1:251">
      <c r="A13" s="48" t="s">
        <v>1224</v>
      </c>
      <c r="B13" s="204">
        <v>467</v>
      </c>
      <c r="C13" s="205"/>
      <c r="IO13" s="200"/>
      <c r="IP13" s="200"/>
      <c r="IQ13" s="200"/>
    </row>
    <row r="14" s="196" customFormat="1" ht="20" customHeight="1" spans="1:251">
      <c r="A14" s="48" t="s">
        <v>1225</v>
      </c>
      <c r="B14" s="204">
        <v>843</v>
      </c>
      <c r="C14" s="205"/>
      <c r="IO14" s="200"/>
      <c r="IP14" s="200"/>
      <c r="IQ14" s="200"/>
    </row>
    <row r="15" s="196" customFormat="1" ht="20" customHeight="1" spans="1:251">
      <c r="A15" s="48" t="s">
        <v>1226</v>
      </c>
      <c r="B15" s="204">
        <v>8213</v>
      </c>
      <c r="C15" s="205"/>
      <c r="IO15" s="200"/>
      <c r="IP15" s="200"/>
      <c r="IQ15" s="200"/>
    </row>
    <row r="16" s="198" customFormat="1" ht="20" customHeight="1" spans="1:251">
      <c r="A16" s="48" t="s">
        <v>1227</v>
      </c>
      <c r="B16" s="204">
        <v>221</v>
      </c>
      <c r="C16" s="203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97"/>
      <c r="FG16" s="197"/>
      <c r="FH16" s="197"/>
      <c r="FI16" s="197"/>
      <c r="FJ16" s="197"/>
      <c r="FK16" s="197"/>
      <c r="FL16" s="197"/>
      <c r="FM16" s="197"/>
      <c r="FN16" s="197"/>
      <c r="FO16" s="197"/>
      <c r="FP16" s="197"/>
      <c r="FQ16" s="197"/>
      <c r="FR16" s="197"/>
      <c r="FS16" s="197"/>
      <c r="FT16" s="197"/>
      <c r="FU16" s="197"/>
      <c r="FV16" s="197"/>
      <c r="FW16" s="197"/>
      <c r="FX16" s="197"/>
      <c r="FY16" s="197"/>
      <c r="FZ16" s="197"/>
      <c r="GA16" s="197"/>
      <c r="GB16" s="197"/>
      <c r="GC16" s="197"/>
      <c r="GD16" s="197"/>
      <c r="GE16" s="197"/>
      <c r="GF16" s="197"/>
      <c r="GG16" s="197"/>
      <c r="GH16" s="197"/>
      <c r="GI16" s="197"/>
      <c r="GJ16" s="197"/>
      <c r="GK16" s="197"/>
      <c r="GL16" s="197"/>
      <c r="GM16" s="197"/>
      <c r="GN16" s="197"/>
      <c r="GO16" s="197"/>
      <c r="GP16" s="197"/>
      <c r="GQ16" s="197"/>
      <c r="GR16" s="197"/>
      <c r="GS16" s="197"/>
      <c r="GT16" s="197"/>
      <c r="GU16" s="197"/>
      <c r="GV16" s="197"/>
      <c r="GW16" s="197"/>
      <c r="GX16" s="197"/>
      <c r="GY16" s="197"/>
      <c r="GZ16" s="197"/>
      <c r="HA16" s="197"/>
      <c r="HB16" s="197"/>
      <c r="HC16" s="197"/>
      <c r="HD16" s="197"/>
      <c r="HE16" s="197"/>
      <c r="HF16" s="197"/>
      <c r="HG16" s="197"/>
      <c r="HH16" s="197"/>
      <c r="HI16" s="197"/>
      <c r="HJ16" s="197"/>
      <c r="HK16" s="197"/>
      <c r="HL16" s="197"/>
      <c r="HM16" s="197"/>
      <c r="HN16" s="197"/>
      <c r="HO16" s="197"/>
      <c r="HP16" s="197"/>
      <c r="HQ16" s="197"/>
      <c r="HR16" s="197"/>
      <c r="HS16" s="197"/>
      <c r="HT16" s="197"/>
      <c r="HU16" s="197"/>
      <c r="HV16" s="197"/>
      <c r="HW16" s="197"/>
      <c r="HX16" s="197"/>
      <c r="HY16" s="197"/>
      <c r="HZ16" s="197"/>
      <c r="IA16" s="197"/>
      <c r="IB16" s="197"/>
      <c r="IC16" s="197"/>
      <c r="ID16" s="197"/>
      <c r="IE16" s="197"/>
      <c r="IF16" s="197"/>
      <c r="IG16" s="197"/>
      <c r="IH16" s="197"/>
      <c r="II16" s="197"/>
      <c r="IJ16" s="197"/>
      <c r="IK16" s="197"/>
      <c r="IL16" s="197"/>
      <c r="IM16" s="197"/>
      <c r="IN16" s="197"/>
      <c r="IO16" s="206"/>
      <c r="IP16" s="206"/>
      <c r="IQ16" s="206"/>
    </row>
    <row r="17" s="196" customFormat="1" ht="20" customHeight="1" spans="1:251">
      <c r="A17" s="48" t="s">
        <v>1228</v>
      </c>
      <c r="B17" s="204">
        <v>16</v>
      </c>
      <c r="C17" s="205"/>
      <c r="IO17" s="200"/>
      <c r="IP17" s="200"/>
      <c r="IQ17" s="200"/>
    </row>
    <row r="18" s="196" customFormat="1" ht="20" customHeight="1" spans="1:251">
      <c r="A18" s="48" t="s">
        <v>1229</v>
      </c>
      <c r="B18" s="204">
        <v>554</v>
      </c>
      <c r="C18" s="205"/>
      <c r="IO18" s="200"/>
      <c r="IP18" s="200"/>
      <c r="IQ18" s="200"/>
    </row>
    <row r="19" s="196" customFormat="1" ht="20" customHeight="1" spans="1:251">
      <c r="A19" s="48" t="s">
        <v>1230</v>
      </c>
      <c r="B19" s="204">
        <v>2158</v>
      </c>
      <c r="C19" s="205"/>
      <c r="IO19" s="200"/>
      <c r="IP19" s="200"/>
      <c r="IQ19" s="200"/>
    </row>
    <row r="20" s="198" customFormat="1" ht="20" customHeight="1" spans="1:251">
      <c r="A20" s="48" t="s">
        <v>1231</v>
      </c>
      <c r="B20" s="204">
        <v>5932</v>
      </c>
      <c r="C20" s="203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197"/>
      <c r="CV20" s="197"/>
      <c r="CW20" s="197"/>
      <c r="CX20" s="197"/>
      <c r="CY20" s="197"/>
      <c r="CZ20" s="197"/>
      <c r="DA20" s="197"/>
      <c r="DB20" s="197"/>
      <c r="DC20" s="197"/>
      <c r="DD20" s="197"/>
      <c r="DE20" s="197"/>
      <c r="DF20" s="197"/>
      <c r="DG20" s="197"/>
      <c r="DH20" s="197"/>
      <c r="DI20" s="197"/>
      <c r="DJ20" s="197"/>
      <c r="DK20" s="197"/>
      <c r="DL20" s="197"/>
      <c r="DM20" s="197"/>
      <c r="DN20" s="197"/>
      <c r="DO20" s="197"/>
      <c r="DP20" s="197"/>
      <c r="DQ20" s="197"/>
      <c r="DR20" s="197"/>
      <c r="DS20" s="197"/>
      <c r="DT20" s="197"/>
      <c r="DU20" s="197"/>
      <c r="DV20" s="197"/>
      <c r="DW20" s="197"/>
      <c r="DX20" s="197"/>
      <c r="DY20" s="197"/>
      <c r="DZ20" s="197"/>
      <c r="EA20" s="197"/>
      <c r="EB20" s="197"/>
      <c r="EC20" s="197"/>
      <c r="ED20" s="197"/>
      <c r="EE20" s="197"/>
      <c r="EF20" s="197"/>
      <c r="EG20" s="197"/>
      <c r="EH20" s="197"/>
      <c r="EI20" s="197"/>
      <c r="EJ20" s="197"/>
      <c r="EK20" s="197"/>
      <c r="EL20" s="197"/>
      <c r="EM20" s="197"/>
      <c r="EN20" s="197"/>
      <c r="EO20" s="197"/>
      <c r="EP20" s="197"/>
      <c r="EQ20" s="197"/>
      <c r="ER20" s="197"/>
      <c r="ES20" s="197"/>
      <c r="ET20" s="197"/>
      <c r="EU20" s="197"/>
      <c r="EV20" s="197"/>
      <c r="EW20" s="197"/>
      <c r="EX20" s="197"/>
      <c r="EY20" s="197"/>
      <c r="EZ20" s="197"/>
      <c r="FA20" s="197"/>
      <c r="FB20" s="197"/>
      <c r="FC20" s="197"/>
      <c r="FD20" s="197"/>
      <c r="FE20" s="197"/>
      <c r="FF20" s="197"/>
      <c r="FG20" s="197"/>
      <c r="FH20" s="197"/>
      <c r="FI20" s="197"/>
      <c r="FJ20" s="197"/>
      <c r="FK20" s="197"/>
      <c r="FL20" s="197"/>
      <c r="FM20" s="197"/>
      <c r="FN20" s="197"/>
      <c r="FO20" s="197"/>
      <c r="FP20" s="197"/>
      <c r="FQ20" s="197"/>
      <c r="FR20" s="197"/>
      <c r="FS20" s="197"/>
      <c r="FT20" s="197"/>
      <c r="FU20" s="197"/>
      <c r="FV20" s="197"/>
      <c r="FW20" s="197"/>
      <c r="FX20" s="197"/>
      <c r="FY20" s="197"/>
      <c r="FZ20" s="197"/>
      <c r="GA20" s="197"/>
      <c r="GB20" s="197"/>
      <c r="GC20" s="197"/>
      <c r="GD20" s="197"/>
      <c r="GE20" s="197"/>
      <c r="GF20" s="197"/>
      <c r="GG20" s="197"/>
      <c r="GH20" s="197"/>
      <c r="GI20" s="197"/>
      <c r="GJ20" s="197"/>
      <c r="GK20" s="197"/>
      <c r="GL20" s="197"/>
      <c r="GM20" s="197"/>
      <c r="GN20" s="197"/>
      <c r="GO20" s="197"/>
      <c r="GP20" s="197"/>
      <c r="GQ20" s="197"/>
      <c r="GR20" s="197"/>
      <c r="GS20" s="197"/>
      <c r="GT20" s="197"/>
      <c r="GU20" s="197"/>
      <c r="GV20" s="197"/>
      <c r="GW20" s="197"/>
      <c r="GX20" s="197"/>
      <c r="GY20" s="197"/>
      <c r="GZ20" s="197"/>
      <c r="HA20" s="197"/>
      <c r="HB20" s="197"/>
      <c r="HC20" s="197"/>
      <c r="HD20" s="197"/>
      <c r="HE20" s="197"/>
      <c r="HF20" s="197"/>
      <c r="HG20" s="197"/>
      <c r="HH20" s="197"/>
      <c r="HI20" s="197"/>
      <c r="HJ20" s="197"/>
      <c r="HK20" s="197"/>
      <c r="HL20" s="197"/>
      <c r="HM20" s="197"/>
      <c r="HN20" s="197"/>
      <c r="HO20" s="197"/>
      <c r="HP20" s="197"/>
      <c r="HQ20" s="197"/>
      <c r="HR20" s="197"/>
      <c r="HS20" s="197"/>
      <c r="HT20" s="197"/>
      <c r="HU20" s="197"/>
      <c r="HV20" s="197"/>
      <c r="HW20" s="197"/>
      <c r="HX20" s="197"/>
      <c r="HY20" s="197"/>
      <c r="HZ20" s="197"/>
      <c r="IA20" s="197"/>
      <c r="IB20" s="197"/>
      <c r="IC20" s="197"/>
      <c r="ID20" s="197"/>
      <c r="IE20" s="197"/>
      <c r="IF20" s="197"/>
      <c r="IG20" s="197"/>
      <c r="IH20" s="197"/>
      <c r="II20" s="197"/>
      <c r="IJ20" s="197"/>
      <c r="IK20" s="197"/>
      <c r="IL20" s="197"/>
      <c r="IM20" s="197"/>
      <c r="IN20" s="197"/>
      <c r="IO20" s="206"/>
      <c r="IP20" s="206"/>
      <c r="IQ20" s="206"/>
    </row>
    <row r="21" s="132" customFormat="1" ht="20" customHeight="1" spans="1:256">
      <c r="A21" s="201" t="s">
        <v>1232</v>
      </c>
      <c r="B21" s="202">
        <f>SUM(B22:B28)</f>
        <v>59532</v>
      </c>
      <c r="C21" s="203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197"/>
      <c r="DD21" s="197"/>
      <c r="DE21" s="197"/>
      <c r="DF21" s="197"/>
      <c r="DG21" s="197"/>
      <c r="DH21" s="197"/>
      <c r="DI21" s="197"/>
      <c r="DJ21" s="197"/>
      <c r="DK21" s="197"/>
      <c r="DL21" s="197"/>
      <c r="DM21" s="197"/>
      <c r="DN21" s="197"/>
      <c r="DO21" s="197"/>
      <c r="DP21" s="197"/>
      <c r="DQ21" s="197"/>
      <c r="DR21" s="197"/>
      <c r="DS21" s="197"/>
      <c r="DT21" s="197"/>
      <c r="DU21" s="197"/>
      <c r="DV21" s="197"/>
      <c r="DW21" s="197"/>
      <c r="DX21" s="197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  <c r="EM21" s="197"/>
      <c r="EN21" s="197"/>
      <c r="EO21" s="197"/>
      <c r="EP21" s="197"/>
      <c r="EQ21" s="197"/>
      <c r="ER21" s="197"/>
      <c r="ES21" s="197"/>
      <c r="ET21" s="197"/>
      <c r="EU21" s="197"/>
      <c r="EV21" s="197"/>
      <c r="EW21" s="197"/>
      <c r="EX21" s="197"/>
      <c r="EY21" s="197"/>
      <c r="EZ21" s="197"/>
      <c r="FA21" s="197"/>
      <c r="FB21" s="197"/>
      <c r="FC21" s="197"/>
      <c r="FD21" s="197"/>
      <c r="FE21" s="197"/>
      <c r="FF21" s="197"/>
      <c r="FG21" s="197"/>
      <c r="FH21" s="197"/>
      <c r="FI21" s="197"/>
      <c r="FJ21" s="197"/>
      <c r="FK21" s="197"/>
      <c r="FL21" s="197"/>
      <c r="FM21" s="197"/>
      <c r="FN21" s="197"/>
      <c r="FO21" s="197"/>
      <c r="FP21" s="197"/>
      <c r="FQ21" s="197"/>
      <c r="FR21" s="197"/>
      <c r="FS21" s="197"/>
      <c r="FT21" s="197"/>
      <c r="FU21" s="197"/>
      <c r="FV21" s="197"/>
      <c r="FW21" s="197"/>
      <c r="FX21" s="197"/>
      <c r="FY21" s="197"/>
      <c r="FZ21" s="197"/>
      <c r="GA21" s="197"/>
      <c r="GB21" s="197"/>
      <c r="GC21" s="197"/>
      <c r="GD21" s="197"/>
      <c r="GE21" s="197"/>
      <c r="GF21" s="197"/>
      <c r="GG21" s="197"/>
      <c r="GH21" s="197"/>
      <c r="GI21" s="197"/>
      <c r="GJ21" s="197"/>
      <c r="GK21" s="197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7"/>
      <c r="HI21" s="197"/>
      <c r="HJ21" s="197"/>
      <c r="HK21" s="197"/>
      <c r="HL21" s="197"/>
      <c r="HM21" s="197"/>
      <c r="HN21" s="197"/>
      <c r="HO21" s="197"/>
      <c r="HP21" s="197"/>
      <c r="HQ21" s="197"/>
      <c r="HR21" s="197"/>
      <c r="HS21" s="197"/>
      <c r="HT21" s="197"/>
      <c r="HU21" s="197"/>
      <c r="HV21" s="197"/>
      <c r="HW21" s="197"/>
      <c r="HX21" s="197"/>
      <c r="HY21" s="197"/>
      <c r="HZ21" s="197"/>
      <c r="IA21" s="197"/>
      <c r="IB21" s="197"/>
      <c r="IC21" s="197"/>
      <c r="ID21" s="197"/>
      <c r="IE21" s="197"/>
      <c r="IF21" s="197"/>
      <c r="IG21" s="197"/>
      <c r="IH21" s="197"/>
      <c r="II21" s="197"/>
      <c r="IJ21" s="197"/>
      <c r="IK21" s="197"/>
      <c r="IL21" s="197"/>
      <c r="IM21" s="197"/>
      <c r="IN21" s="197"/>
      <c r="IO21" s="206"/>
      <c r="IP21" s="206"/>
      <c r="IQ21" s="206"/>
      <c r="IR21" s="198"/>
      <c r="IS21" s="198"/>
      <c r="IT21" s="198"/>
      <c r="IU21" s="198"/>
      <c r="IV21" s="198"/>
    </row>
    <row r="22" ht="20" customHeight="1" spans="1:3">
      <c r="A22" s="48" t="s">
        <v>1233</v>
      </c>
      <c r="B22" s="204">
        <v>2092</v>
      </c>
      <c r="C22" s="205"/>
    </row>
    <row r="23" ht="20" customHeight="1" spans="1:3">
      <c r="A23" s="48" t="s">
        <v>1234</v>
      </c>
      <c r="B23" s="204">
        <v>49352</v>
      </c>
      <c r="C23" s="205"/>
    </row>
    <row r="24" ht="20" customHeight="1" spans="1:3">
      <c r="A24" s="48" t="s">
        <v>1235</v>
      </c>
      <c r="B24" s="204"/>
      <c r="C24" s="205"/>
    </row>
    <row r="25" ht="20" customHeight="1" spans="1:3">
      <c r="A25" s="48" t="s">
        <v>1236</v>
      </c>
      <c r="B25" s="204">
        <v>406</v>
      </c>
      <c r="C25" s="205"/>
    </row>
    <row r="26" ht="20" customHeight="1" spans="1:3">
      <c r="A26" s="48" t="s">
        <v>1237</v>
      </c>
      <c r="B26" s="204">
        <v>352</v>
      </c>
      <c r="C26" s="205"/>
    </row>
    <row r="27" ht="20" customHeight="1" spans="1:3">
      <c r="A27" s="48" t="s">
        <v>1238</v>
      </c>
      <c r="B27" s="204">
        <v>330</v>
      </c>
      <c r="C27" s="205"/>
    </row>
    <row r="28" ht="20" customHeight="1" spans="1:3">
      <c r="A28" s="48" t="s">
        <v>1239</v>
      </c>
      <c r="B28" s="204">
        <v>7000</v>
      </c>
      <c r="C28" s="205"/>
    </row>
    <row r="29" s="132" customFormat="1" ht="20" customHeight="1" spans="1:256">
      <c r="A29" s="201" t="s">
        <v>1240</v>
      </c>
      <c r="B29" s="202">
        <f>SUM(B30:B35)</f>
        <v>6728</v>
      </c>
      <c r="C29" s="203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/>
      <c r="ES29" s="197"/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  <c r="FE29" s="197"/>
      <c r="FF29" s="197"/>
      <c r="FG29" s="197"/>
      <c r="FH29" s="197"/>
      <c r="FI29" s="197"/>
      <c r="FJ29" s="197"/>
      <c r="FK29" s="197"/>
      <c r="FL29" s="197"/>
      <c r="FM29" s="197"/>
      <c r="FN29" s="197"/>
      <c r="FO29" s="197"/>
      <c r="FP29" s="197"/>
      <c r="FQ29" s="197"/>
      <c r="FR29" s="197"/>
      <c r="FS29" s="197"/>
      <c r="FT29" s="197"/>
      <c r="FU29" s="197"/>
      <c r="FV29" s="197"/>
      <c r="FW29" s="197"/>
      <c r="FX29" s="197"/>
      <c r="FY29" s="197"/>
      <c r="FZ29" s="197"/>
      <c r="GA29" s="197"/>
      <c r="GB29" s="197"/>
      <c r="GC29" s="197"/>
      <c r="GD29" s="197"/>
      <c r="GE29" s="197"/>
      <c r="GF29" s="197"/>
      <c r="GG29" s="197"/>
      <c r="GH29" s="197"/>
      <c r="GI29" s="197"/>
      <c r="GJ29" s="197"/>
      <c r="GK29" s="197"/>
      <c r="GL29" s="197"/>
      <c r="GM29" s="197"/>
      <c r="GN29" s="197"/>
      <c r="GO29" s="197"/>
      <c r="GP29" s="197"/>
      <c r="GQ29" s="197"/>
      <c r="GR29" s="197"/>
      <c r="GS29" s="197"/>
      <c r="GT29" s="197"/>
      <c r="GU29" s="197"/>
      <c r="GV29" s="197"/>
      <c r="GW29" s="197"/>
      <c r="GX29" s="197"/>
      <c r="GY29" s="197"/>
      <c r="GZ29" s="197"/>
      <c r="HA29" s="197"/>
      <c r="HB29" s="197"/>
      <c r="HC29" s="197"/>
      <c r="HD29" s="197"/>
      <c r="HE29" s="197"/>
      <c r="HF29" s="197"/>
      <c r="HG29" s="197"/>
      <c r="HH29" s="197"/>
      <c r="HI29" s="197"/>
      <c r="HJ29" s="197"/>
      <c r="HK29" s="197"/>
      <c r="HL29" s="197"/>
      <c r="HM29" s="197"/>
      <c r="HN29" s="197"/>
      <c r="HO29" s="197"/>
      <c r="HP29" s="197"/>
      <c r="HQ29" s="197"/>
      <c r="HR29" s="197"/>
      <c r="HS29" s="197"/>
      <c r="HT29" s="197"/>
      <c r="HU29" s="197"/>
      <c r="HV29" s="197"/>
      <c r="HW29" s="197"/>
      <c r="HX29" s="197"/>
      <c r="HY29" s="197"/>
      <c r="HZ29" s="197"/>
      <c r="IA29" s="197"/>
      <c r="IB29" s="197"/>
      <c r="IC29" s="197"/>
      <c r="ID29" s="197"/>
      <c r="IE29" s="197"/>
      <c r="IF29" s="197"/>
      <c r="IG29" s="197"/>
      <c r="IH29" s="197"/>
      <c r="II29" s="197"/>
      <c r="IJ29" s="197"/>
      <c r="IK29" s="197"/>
      <c r="IL29" s="197"/>
      <c r="IM29" s="197"/>
      <c r="IN29" s="197"/>
      <c r="IO29" s="206"/>
      <c r="IP29" s="206"/>
      <c r="IQ29" s="206"/>
      <c r="IR29" s="198"/>
      <c r="IS29" s="198"/>
      <c r="IT29" s="198"/>
      <c r="IU29" s="198"/>
      <c r="IV29" s="198"/>
    </row>
    <row r="30" ht="20" customHeight="1" spans="1:3">
      <c r="A30" s="48" t="s">
        <v>1233</v>
      </c>
      <c r="B30" s="204">
        <v>2500</v>
      </c>
      <c r="C30" s="205"/>
    </row>
    <row r="31" ht="20" customHeight="1" spans="1:3">
      <c r="A31" s="48" t="s">
        <v>1234</v>
      </c>
      <c r="B31" s="204">
        <v>4228</v>
      </c>
      <c r="C31" s="205"/>
    </row>
    <row r="32" ht="20" customHeight="1" spans="1:3">
      <c r="A32" s="48" t="s">
        <v>1235</v>
      </c>
      <c r="B32" s="204"/>
      <c r="C32" s="205"/>
    </row>
    <row r="33" ht="20" customHeight="1" spans="1:3">
      <c r="A33" s="48" t="s">
        <v>1237</v>
      </c>
      <c r="B33" s="204"/>
      <c r="C33" s="205"/>
    </row>
    <row r="34" ht="20" customHeight="1" spans="1:3">
      <c r="A34" s="48" t="s">
        <v>1238</v>
      </c>
      <c r="B34" s="204"/>
      <c r="C34" s="205"/>
    </row>
    <row r="35" ht="20" customHeight="1" spans="1:3">
      <c r="A35" s="48" t="s">
        <v>1239</v>
      </c>
      <c r="B35" s="204"/>
      <c r="C35" s="205"/>
    </row>
    <row r="36" s="132" customFormat="1" ht="20" customHeight="1" spans="1:256">
      <c r="A36" s="201" t="s">
        <v>1241</v>
      </c>
      <c r="B36" s="202">
        <f>SUM(B37:B39)</f>
        <v>73422</v>
      </c>
      <c r="C36" s="203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/>
      <c r="EE36" s="197"/>
      <c r="EF36" s="197"/>
      <c r="EG36" s="197"/>
      <c r="EH36" s="197"/>
      <c r="EI36" s="197"/>
      <c r="EJ36" s="197"/>
      <c r="EK36" s="197"/>
      <c r="EL36" s="197"/>
      <c r="EM36" s="197"/>
      <c r="EN36" s="197"/>
      <c r="EO36" s="197"/>
      <c r="EP36" s="197"/>
      <c r="EQ36" s="197"/>
      <c r="ER36" s="197"/>
      <c r="ES36" s="197"/>
      <c r="ET36" s="197"/>
      <c r="EU36" s="197"/>
      <c r="EV36" s="197"/>
      <c r="EW36" s="197"/>
      <c r="EX36" s="197"/>
      <c r="EY36" s="197"/>
      <c r="EZ36" s="197"/>
      <c r="FA36" s="197"/>
      <c r="FB36" s="197"/>
      <c r="FC36" s="197"/>
      <c r="FD36" s="197"/>
      <c r="FE36" s="197"/>
      <c r="FF36" s="197"/>
      <c r="FG36" s="197"/>
      <c r="FH36" s="197"/>
      <c r="FI36" s="197"/>
      <c r="FJ36" s="197"/>
      <c r="FK36" s="197"/>
      <c r="FL36" s="197"/>
      <c r="FM36" s="197"/>
      <c r="FN36" s="197"/>
      <c r="FO36" s="197"/>
      <c r="FP36" s="197"/>
      <c r="FQ36" s="197"/>
      <c r="FR36" s="197"/>
      <c r="FS36" s="197"/>
      <c r="FT36" s="197"/>
      <c r="FU36" s="197"/>
      <c r="FV36" s="197"/>
      <c r="FW36" s="197"/>
      <c r="FX36" s="197"/>
      <c r="FY36" s="197"/>
      <c r="FZ36" s="197"/>
      <c r="GA36" s="197"/>
      <c r="GB36" s="197"/>
      <c r="GC36" s="197"/>
      <c r="GD36" s="197"/>
      <c r="GE36" s="197"/>
      <c r="GF36" s="197"/>
      <c r="GG36" s="197"/>
      <c r="GH36" s="197"/>
      <c r="GI36" s="197"/>
      <c r="GJ36" s="197"/>
      <c r="GK36" s="197"/>
      <c r="GL36" s="197"/>
      <c r="GM36" s="197"/>
      <c r="GN36" s="197"/>
      <c r="GO36" s="197"/>
      <c r="GP36" s="197"/>
      <c r="GQ36" s="197"/>
      <c r="GR36" s="197"/>
      <c r="GS36" s="197"/>
      <c r="GT36" s="197"/>
      <c r="GU36" s="197"/>
      <c r="GV36" s="197"/>
      <c r="GW36" s="197"/>
      <c r="GX36" s="197"/>
      <c r="GY36" s="197"/>
      <c r="GZ36" s="197"/>
      <c r="HA36" s="197"/>
      <c r="HB36" s="197"/>
      <c r="HC36" s="197"/>
      <c r="HD36" s="197"/>
      <c r="HE36" s="197"/>
      <c r="HF36" s="197"/>
      <c r="HG36" s="197"/>
      <c r="HH36" s="197"/>
      <c r="HI36" s="197"/>
      <c r="HJ36" s="197"/>
      <c r="HK36" s="197"/>
      <c r="HL36" s="197"/>
      <c r="HM36" s="197"/>
      <c r="HN36" s="197"/>
      <c r="HO36" s="197"/>
      <c r="HP36" s="197"/>
      <c r="HQ36" s="197"/>
      <c r="HR36" s="197"/>
      <c r="HS36" s="197"/>
      <c r="HT36" s="197"/>
      <c r="HU36" s="197"/>
      <c r="HV36" s="197"/>
      <c r="HW36" s="197"/>
      <c r="HX36" s="197"/>
      <c r="HY36" s="197"/>
      <c r="HZ36" s="197"/>
      <c r="IA36" s="197"/>
      <c r="IB36" s="197"/>
      <c r="IC36" s="197"/>
      <c r="ID36" s="197"/>
      <c r="IE36" s="197"/>
      <c r="IF36" s="197"/>
      <c r="IG36" s="197"/>
      <c r="IH36" s="197"/>
      <c r="II36" s="197"/>
      <c r="IJ36" s="197"/>
      <c r="IK36" s="197"/>
      <c r="IL36" s="197"/>
      <c r="IM36" s="197"/>
      <c r="IN36" s="197"/>
      <c r="IO36" s="206"/>
      <c r="IP36" s="206"/>
      <c r="IQ36" s="206"/>
      <c r="IR36" s="198"/>
      <c r="IS36" s="198"/>
      <c r="IT36" s="198"/>
      <c r="IU36" s="198"/>
      <c r="IV36" s="198"/>
    </row>
    <row r="37" ht="20" customHeight="1" spans="1:3">
      <c r="A37" s="48" t="s">
        <v>1242</v>
      </c>
      <c r="B37" s="204">
        <v>44628</v>
      </c>
      <c r="C37" s="205"/>
    </row>
    <row r="38" ht="20" customHeight="1" spans="1:3">
      <c r="A38" s="48" t="s">
        <v>1243</v>
      </c>
      <c r="B38" s="204">
        <v>20932</v>
      </c>
      <c r="C38" s="205"/>
    </row>
    <row r="39" ht="20" customHeight="1" spans="1:3">
      <c r="A39" s="48" t="s">
        <v>1244</v>
      </c>
      <c r="B39" s="204">
        <v>7862</v>
      </c>
      <c r="C39" s="205"/>
    </row>
    <row r="40" s="132" customFormat="1" ht="20" customHeight="1" spans="1:256">
      <c r="A40" s="201" t="s">
        <v>1245</v>
      </c>
      <c r="B40" s="202">
        <f>SUM(B41:B42)</f>
        <v>11574</v>
      </c>
      <c r="C40" s="203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  <c r="DY40" s="197"/>
      <c r="DZ40" s="197"/>
      <c r="EA40" s="197"/>
      <c r="EB40" s="197"/>
      <c r="EC40" s="197"/>
      <c r="ED40" s="197"/>
      <c r="EE40" s="197"/>
      <c r="EF40" s="197"/>
      <c r="EG40" s="197"/>
      <c r="EH40" s="197"/>
      <c r="EI40" s="197"/>
      <c r="EJ40" s="197"/>
      <c r="EK40" s="197"/>
      <c r="EL40" s="197"/>
      <c r="EM40" s="197"/>
      <c r="EN40" s="197"/>
      <c r="EO40" s="197"/>
      <c r="EP40" s="197"/>
      <c r="EQ40" s="197"/>
      <c r="ER40" s="197"/>
      <c r="ES40" s="197"/>
      <c r="ET40" s="197"/>
      <c r="EU40" s="197"/>
      <c r="EV40" s="197"/>
      <c r="EW40" s="197"/>
      <c r="EX40" s="197"/>
      <c r="EY40" s="197"/>
      <c r="EZ40" s="197"/>
      <c r="FA40" s="197"/>
      <c r="FB40" s="197"/>
      <c r="FC40" s="197"/>
      <c r="FD40" s="197"/>
      <c r="FE40" s="197"/>
      <c r="FF40" s="197"/>
      <c r="FG40" s="197"/>
      <c r="FH40" s="197"/>
      <c r="FI40" s="197"/>
      <c r="FJ40" s="197"/>
      <c r="FK40" s="197"/>
      <c r="FL40" s="197"/>
      <c r="FM40" s="197"/>
      <c r="FN40" s="197"/>
      <c r="FO40" s="197"/>
      <c r="FP40" s="197"/>
      <c r="FQ40" s="197"/>
      <c r="FR40" s="197"/>
      <c r="FS40" s="197"/>
      <c r="FT40" s="197"/>
      <c r="FU40" s="197"/>
      <c r="FV40" s="197"/>
      <c r="FW40" s="197"/>
      <c r="FX40" s="197"/>
      <c r="FY40" s="197"/>
      <c r="FZ40" s="197"/>
      <c r="GA40" s="197"/>
      <c r="GB40" s="197"/>
      <c r="GC40" s="197"/>
      <c r="GD40" s="197"/>
      <c r="GE40" s="197"/>
      <c r="GF40" s="197"/>
      <c r="GG40" s="197"/>
      <c r="GH40" s="197"/>
      <c r="GI40" s="197"/>
      <c r="GJ40" s="197"/>
      <c r="GK40" s="197"/>
      <c r="GL40" s="197"/>
      <c r="GM40" s="197"/>
      <c r="GN40" s="197"/>
      <c r="GO40" s="197"/>
      <c r="GP40" s="197"/>
      <c r="GQ40" s="197"/>
      <c r="GR40" s="197"/>
      <c r="GS40" s="197"/>
      <c r="GT40" s="197"/>
      <c r="GU40" s="197"/>
      <c r="GV40" s="197"/>
      <c r="GW40" s="197"/>
      <c r="GX40" s="197"/>
      <c r="GY40" s="197"/>
      <c r="GZ40" s="197"/>
      <c r="HA40" s="197"/>
      <c r="HB40" s="197"/>
      <c r="HC40" s="197"/>
      <c r="HD40" s="197"/>
      <c r="HE40" s="197"/>
      <c r="HF40" s="197"/>
      <c r="HG40" s="197"/>
      <c r="HH40" s="197"/>
      <c r="HI40" s="197"/>
      <c r="HJ40" s="197"/>
      <c r="HK40" s="197"/>
      <c r="HL40" s="197"/>
      <c r="HM40" s="197"/>
      <c r="HN40" s="197"/>
      <c r="HO40" s="197"/>
      <c r="HP40" s="197"/>
      <c r="HQ40" s="197"/>
      <c r="HR40" s="197"/>
      <c r="HS40" s="197"/>
      <c r="HT40" s="197"/>
      <c r="HU40" s="197"/>
      <c r="HV40" s="197"/>
      <c r="HW40" s="197"/>
      <c r="HX40" s="197"/>
      <c r="HY40" s="197"/>
      <c r="HZ40" s="197"/>
      <c r="IA40" s="197"/>
      <c r="IB40" s="197"/>
      <c r="IC40" s="197"/>
      <c r="ID40" s="197"/>
      <c r="IE40" s="197"/>
      <c r="IF40" s="197"/>
      <c r="IG40" s="197"/>
      <c r="IH40" s="197"/>
      <c r="II40" s="197"/>
      <c r="IJ40" s="197"/>
      <c r="IK40" s="197"/>
      <c r="IL40" s="197"/>
      <c r="IM40" s="197"/>
      <c r="IN40" s="197"/>
      <c r="IO40" s="206"/>
      <c r="IP40" s="206"/>
      <c r="IQ40" s="206"/>
      <c r="IR40" s="198"/>
      <c r="IS40" s="198"/>
      <c r="IT40" s="198"/>
      <c r="IU40" s="198"/>
      <c r="IV40" s="198"/>
    </row>
    <row r="41" ht="20" customHeight="1" spans="1:3">
      <c r="A41" s="48" t="s">
        <v>1246</v>
      </c>
      <c r="B41" s="204">
        <v>11574</v>
      </c>
      <c r="C41" s="205"/>
    </row>
    <row r="42" ht="18" customHeight="1" spans="1:3">
      <c r="A42" s="48" t="s">
        <v>1247</v>
      </c>
      <c r="B42" s="204"/>
      <c r="C42" s="205"/>
    </row>
    <row r="43" s="132" customFormat="1" ht="20" customHeight="1" spans="1:256">
      <c r="A43" s="201" t="s">
        <v>1248</v>
      </c>
      <c r="B43" s="202">
        <f>SUM(B44:B46)</f>
        <v>5214</v>
      </c>
      <c r="C43" s="203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197"/>
      <c r="EN43" s="197"/>
      <c r="EO43" s="197"/>
      <c r="EP43" s="197"/>
      <c r="EQ43" s="197"/>
      <c r="ER43" s="197"/>
      <c r="ES43" s="197"/>
      <c r="ET43" s="197"/>
      <c r="EU43" s="197"/>
      <c r="EV43" s="197"/>
      <c r="EW43" s="197"/>
      <c r="EX43" s="197"/>
      <c r="EY43" s="197"/>
      <c r="EZ43" s="197"/>
      <c r="FA43" s="197"/>
      <c r="FB43" s="197"/>
      <c r="FC43" s="197"/>
      <c r="FD43" s="197"/>
      <c r="FE43" s="197"/>
      <c r="FF43" s="197"/>
      <c r="FG43" s="197"/>
      <c r="FH43" s="197"/>
      <c r="FI43" s="197"/>
      <c r="FJ43" s="197"/>
      <c r="FK43" s="197"/>
      <c r="FL43" s="197"/>
      <c r="FM43" s="197"/>
      <c r="FN43" s="197"/>
      <c r="FO43" s="197"/>
      <c r="FP43" s="197"/>
      <c r="FQ43" s="197"/>
      <c r="FR43" s="197"/>
      <c r="FS43" s="197"/>
      <c r="FT43" s="197"/>
      <c r="FU43" s="197"/>
      <c r="FV43" s="197"/>
      <c r="FW43" s="197"/>
      <c r="FX43" s="197"/>
      <c r="FY43" s="197"/>
      <c r="FZ43" s="197"/>
      <c r="GA43" s="197"/>
      <c r="GB43" s="197"/>
      <c r="GC43" s="197"/>
      <c r="GD43" s="197"/>
      <c r="GE43" s="197"/>
      <c r="GF43" s="197"/>
      <c r="GG43" s="197"/>
      <c r="GH43" s="197"/>
      <c r="GI43" s="197"/>
      <c r="GJ43" s="197"/>
      <c r="GK43" s="197"/>
      <c r="GL43" s="197"/>
      <c r="GM43" s="197"/>
      <c r="GN43" s="197"/>
      <c r="GO43" s="197"/>
      <c r="GP43" s="197"/>
      <c r="GQ43" s="197"/>
      <c r="GR43" s="197"/>
      <c r="GS43" s="197"/>
      <c r="GT43" s="197"/>
      <c r="GU43" s="197"/>
      <c r="GV43" s="197"/>
      <c r="GW43" s="197"/>
      <c r="GX43" s="197"/>
      <c r="GY43" s="197"/>
      <c r="GZ43" s="197"/>
      <c r="HA43" s="197"/>
      <c r="HB43" s="197"/>
      <c r="HC43" s="197"/>
      <c r="HD43" s="197"/>
      <c r="HE43" s="197"/>
      <c r="HF43" s="197"/>
      <c r="HG43" s="197"/>
      <c r="HH43" s="197"/>
      <c r="HI43" s="197"/>
      <c r="HJ43" s="197"/>
      <c r="HK43" s="197"/>
      <c r="HL43" s="197"/>
      <c r="HM43" s="197"/>
      <c r="HN43" s="197"/>
      <c r="HO43" s="197"/>
      <c r="HP43" s="197"/>
      <c r="HQ43" s="197"/>
      <c r="HR43" s="197"/>
      <c r="HS43" s="197"/>
      <c r="HT43" s="197"/>
      <c r="HU43" s="197"/>
      <c r="HV43" s="197"/>
      <c r="HW43" s="197"/>
      <c r="HX43" s="197"/>
      <c r="HY43" s="197"/>
      <c r="HZ43" s="197"/>
      <c r="IA43" s="197"/>
      <c r="IB43" s="197"/>
      <c r="IC43" s="197"/>
      <c r="ID43" s="197"/>
      <c r="IE43" s="197"/>
      <c r="IF43" s="197"/>
      <c r="IG43" s="197"/>
      <c r="IH43" s="197"/>
      <c r="II43" s="197"/>
      <c r="IJ43" s="197"/>
      <c r="IK43" s="197"/>
      <c r="IL43" s="197"/>
      <c r="IM43" s="197"/>
      <c r="IN43" s="197"/>
      <c r="IO43" s="206"/>
      <c r="IP43" s="206"/>
      <c r="IQ43" s="206"/>
      <c r="IR43" s="198"/>
      <c r="IS43" s="198"/>
      <c r="IT43" s="198"/>
      <c r="IU43" s="198"/>
      <c r="IV43" s="198"/>
    </row>
    <row r="44" ht="20" customHeight="1" spans="1:3">
      <c r="A44" s="48" t="s">
        <v>1249</v>
      </c>
      <c r="B44" s="204">
        <v>1025</v>
      </c>
      <c r="C44" s="205"/>
    </row>
    <row r="45" ht="20" customHeight="1" spans="1:3">
      <c r="A45" s="48" t="s">
        <v>1250</v>
      </c>
      <c r="B45" s="204">
        <v>179</v>
      </c>
      <c r="C45" s="205"/>
    </row>
    <row r="46" ht="20" customHeight="1" spans="1:3">
      <c r="A46" s="48" t="s">
        <v>1251</v>
      </c>
      <c r="B46" s="204">
        <v>4010</v>
      </c>
      <c r="C46" s="205"/>
    </row>
    <row r="47" ht="20" customHeight="1" spans="1:3">
      <c r="A47" s="201" t="s">
        <v>1252</v>
      </c>
      <c r="B47" s="202">
        <f>SUM(B48:B51)</f>
        <v>5</v>
      </c>
      <c r="C47" s="205"/>
    </row>
    <row r="48" ht="20" customHeight="1" spans="1:3">
      <c r="A48" s="48" t="s">
        <v>1253</v>
      </c>
      <c r="B48" s="204"/>
      <c r="C48" s="205"/>
    </row>
    <row r="49" ht="20" customHeight="1" spans="1:3">
      <c r="A49" s="48" t="s">
        <v>1254</v>
      </c>
      <c r="B49" s="204"/>
      <c r="C49" s="205"/>
    </row>
    <row r="50" ht="20" customHeight="1" spans="1:3">
      <c r="A50" s="48" t="s">
        <v>1255</v>
      </c>
      <c r="B50" s="204"/>
      <c r="C50" s="205"/>
    </row>
    <row r="51" ht="20" customHeight="1" spans="1:3">
      <c r="A51" s="48" t="s">
        <v>1256</v>
      </c>
      <c r="B51" s="204">
        <v>5</v>
      </c>
      <c r="C51" s="205"/>
    </row>
    <row r="52" s="132" customFormat="1" ht="20" customHeight="1" spans="1:256">
      <c r="A52" s="201" t="s">
        <v>1257</v>
      </c>
      <c r="B52" s="202">
        <f>SUM(B53:B57)</f>
        <v>34000</v>
      </c>
      <c r="C52" s="203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  <c r="CB52" s="197"/>
      <c r="CC52" s="197"/>
      <c r="CD52" s="197"/>
      <c r="CE52" s="197"/>
      <c r="CF52" s="197"/>
      <c r="CG52" s="197"/>
      <c r="CH52" s="197"/>
      <c r="CI52" s="197"/>
      <c r="CJ52" s="197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  <c r="DY52" s="197"/>
      <c r="DZ52" s="197"/>
      <c r="EA52" s="197"/>
      <c r="EB52" s="197"/>
      <c r="EC52" s="197"/>
      <c r="ED52" s="197"/>
      <c r="EE52" s="197"/>
      <c r="EF52" s="197"/>
      <c r="EG52" s="197"/>
      <c r="EH52" s="197"/>
      <c r="EI52" s="197"/>
      <c r="EJ52" s="197"/>
      <c r="EK52" s="197"/>
      <c r="EL52" s="197"/>
      <c r="EM52" s="197"/>
      <c r="EN52" s="197"/>
      <c r="EO52" s="197"/>
      <c r="EP52" s="197"/>
      <c r="EQ52" s="197"/>
      <c r="ER52" s="197"/>
      <c r="ES52" s="197"/>
      <c r="ET52" s="197"/>
      <c r="EU52" s="197"/>
      <c r="EV52" s="197"/>
      <c r="EW52" s="197"/>
      <c r="EX52" s="197"/>
      <c r="EY52" s="197"/>
      <c r="EZ52" s="197"/>
      <c r="FA52" s="197"/>
      <c r="FB52" s="197"/>
      <c r="FC52" s="197"/>
      <c r="FD52" s="197"/>
      <c r="FE52" s="197"/>
      <c r="FF52" s="197"/>
      <c r="FG52" s="197"/>
      <c r="FH52" s="197"/>
      <c r="FI52" s="197"/>
      <c r="FJ52" s="197"/>
      <c r="FK52" s="197"/>
      <c r="FL52" s="197"/>
      <c r="FM52" s="197"/>
      <c r="FN52" s="197"/>
      <c r="FO52" s="197"/>
      <c r="FP52" s="197"/>
      <c r="FQ52" s="197"/>
      <c r="FR52" s="197"/>
      <c r="FS52" s="197"/>
      <c r="FT52" s="197"/>
      <c r="FU52" s="197"/>
      <c r="FV52" s="197"/>
      <c r="FW52" s="197"/>
      <c r="FX52" s="197"/>
      <c r="FY52" s="197"/>
      <c r="FZ52" s="197"/>
      <c r="GA52" s="197"/>
      <c r="GB52" s="197"/>
      <c r="GC52" s="197"/>
      <c r="GD52" s="197"/>
      <c r="GE52" s="197"/>
      <c r="GF52" s="197"/>
      <c r="GG52" s="197"/>
      <c r="GH52" s="197"/>
      <c r="GI52" s="197"/>
      <c r="GJ52" s="197"/>
      <c r="GK52" s="197"/>
      <c r="GL52" s="197"/>
      <c r="GM52" s="197"/>
      <c r="GN52" s="197"/>
      <c r="GO52" s="197"/>
      <c r="GP52" s="197"/>
      <c r="GQ52" s="197"/>
      <c r="GR52" s="197"/>
      <c r="GS52" s="197"/>
      <c r="GT52" s="197"/>
      <c r="GU52" s="197"/>
      <c r="GV52" s="197"/>
      <c r="GW52" s="197"/>
      <c r="GX52" s="197"/>
      <c r="GY52" s="197"/>
      <c r="GZ52" s="197"/>
      <c r="HA52" s="197"/>
      <c r="HB52" s="197"/>
      <c r="HC52" s="197"/>
      <c r="HD52" s="197"/>
      <c r="HE52" s="197"/>
      <c r="HF52" s="197"/>
      <c r="HG52" s="197"/>
      <c r="HH52" s="197"/>
      <c r="HI52" s="197"/>
      <c r="HJ52" s="197"/>
      <c r="HK52" s="197"/>
      <c r="HL52" s="197"/>
      <c r="HM52" s="197"/>
      <c r="HN52" s="197"/>
      <c r="HO52" s="197"/>
      <c r="HP52" s="197"/>
      <c r="HQ52" s="197"/>
      <c r="HR52" s="197"/>
      <c r="HS52" s="197"/>
      <c r="HT52" s="197"/>
      <c r="HU52" s="197"/>
      <c r="HV52" s="197"/>
      <c r="HW52" s="197"/>
      <c r="HX52" s="197"/>
      <c r="HY52" s="197"/>
      <c r="HZ52" s="197"/>
      <c r="IA52" s="197"/>
      <c r="IB52" s="197"/>
      <c r="IC52" s="197"/>
      <c r="ID52" s="197"/>
      <c r="IE52" s="197"/>
      <c r="IF52" s="197"/>
      <c r="IG52" s="197"/>
      <c r="IH52" s="197"/>
      <c r="II52" s="197"/>
      <c r="IJ52" s="197"/>
      <c r="IK52" s="197"/>
      <c r="IL52" s="197"/>
      <c r="IM52" s="197"/>
      <c r="IN52" s="197"/>
      <c r="IO52" s="206"/>
      <c r="IP52" s="206"/>
      <c r="IQ52" s="206"/>
      <c r="IR52" s="198"/>
      <c r="IS52" s="198"/>
      <c r="IT52" s="198"/>
      <c r="IU52" s="198"/>
      <c r="IV52" s="198"/>
    </row>
    <row r="53" ht="20" customHeight="1" spans="1:3">
      <c r="A53" s="48" t="s">
        <v>1258</v>
      </c>
      <c r="B53" s="204">
        <v>22338</v>
      </c>
      <c r="C53" s="205"/>
    </row>
    <row r="54" ht="20" customHeight="1" spans="1:3">
      <c r="A54" s="48" t="s">
        <v>1259</v>
      </c>
      <c r="B54" s="204">
        <v>646</v>
      </c>
      <c r="C54" s="205"/>
    </row>
    <row r="55" ht="20" customHeight="1" spans="1:3">
      <c r="A55" s="48" t="s">
        <v>1260</v>
      </c>
      <c r="B55" s="204">
        <v>3704</v>
      </c>
      <c r="C55" s="205"/>
    </row>
    <row r="56" ht="20" customHeight="1" spans="1:3">
      <c r="A56" s="48" t="s">
        <v>1261</v>
      </c>
      <c r="B56" s="204">
        <v>71</v>
      </c>
      <c r="C56" s="205"/>
    </row>
    <row r="57" ht="20" customHeight="1" spans="1:3">
      <c r="A57" s="48" t="s">
        <v>1262</v>
      </c>
      <c r="B57" s="204">
        <v>7241</v>
      </c>
      <c r="C57" s="205"/>
    </row>
    <row r="58" s="132" customFormat="1" ht="20" customHeight="1" spans="1:256">
      <c r="A58" s="201" t="s">
        <v>1263</v>
      </c>
      <c r="B58" s="202">
        <f>SUM(B59:B61)</f>
        <v>74</v>
      </c>
      <c r="C58" s="203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197"/>
      <c r="DA58" s="197"/>
      <c r="DB58" s="197"/>
      <c r="DC58" s="197"/>
      <c r="DD58" s="197"/>
      <c r="DE58" s="197"/>
      <c r="DF58" s="197"/>
      <c r="DG58" s="197"/>
      <c r="DH58" s="197"/>
      <c r="DI58" s="197"/>
      <c r="DJ58" s="197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  <c r="DV58" s="197"/>
      <c r="DW58" s="197"/>
      <c r="DX58" s="197"/>
      <c r="DY58" s="197"/>
      <c r="DZ58" s="197"/>
      <c r="EA58" s="197"/>
      <c r="EB58" s="197"/>
      <c r="EC58" s="197"/>
      <c r="ED58" s="197"/>
      <c r="EE58" s="197"/>
      <c r="EF58" s="197"/>
      <c r="EG58" s="197"/>
      <c r="EH58" s="197"/>
      <c r="EI58" s="197"/>
      <c r="EJ58" s="197"/>
      <c r="EK58" s="197"/>
      <c r="EL58" s="197"/>
      <c r="EM58" s="197"/>
      <c r="EN58" s="197"/>
      <c r="EO58" s="197"/>
      <c r="EP58" s="197"/>
      <c r="EQ58" s="197"/>
      <c r="ER58" s="197"/>
      <c r="ES58" s="197"/>
      <c r="ET58" s="197"/>
      <c r="EU58" s="197"/>
      <c r="EV58" s="197"/>
      <c r="EW58" s="197"/>
      <c r="EX58" s="197"/>
      <c r="EY58" s="197"/>
      <c r="EZ58" s="197"/>
      <c r="FA58" s="197"/>
      <c r="FB58" s="197"/>
      <c r="FC58" s="197"/>
      <c r="FD58" s="197"/>
      <c r="FE58" s="197"/>
      <c r="FF58" s="197"/>
      <c r="FG58" s="197"/>
      <c r="FH58" s="197"/>
      <c r="FI58" s="197"/>
      <c r="FJ58" s="197"/>
      <c r="FK58" s="197"/>
      <c r="FL58" s="197"/>
      <c r="FM58" s="197"/>
      <c r="FN58" s="197"/>
      <c r="FO58" s="197"/>
      <c r="FP58" s="197"/>
      <c r="FQ58" s="197"/>
      <c r="FR58" s="197"/>
      <c r="FS58" s="197"/>
      <c r="FT58" s="197"/>
      <c r="FU58" s="197"/>
      <c r="FV58" s="197"/>
      <c r="FW58" s="197"/>
      <c r="FX58" s="197"/>
      <c r="FY58" s="197"/>
      <c r="FZ58" s="197"/>
      <c r="GA58" s="197"/>
      <c r="GB58" s="197"/>
      <c r="GC58" s="197"/>
      <c r="GD58" s="197"/>
      <c r="GE58" s="197"/>
      <c r="GF58" s="197"/>
      <c r="GG58" s="197"/>
      <c r="GH58" s="197"/>
      <c r="GI58" s="197"/>
      <c r="GJ58" s="197"/>
      <c r="GK58" s="197"/>
      <c r="GL58" s="197"/>
      <c r="GM58" s="197"/>
      <c r="GN58" s="197"/>
      <c r="GO58" s="197"/>
      <c r="GP58" s="197"/>
      <c r="GQ58" s="197"/>
      <c r="GR58" s="197"/>
      <c r="GS58" s="197"/>
      <c r="GT58" s="197"/>
      <c r="GU58" s="197"/>
      <c r="GV58" s="197"/>
      <c r="GW58" s="197"/>
      <c r="GX58" s="197"/>
      <c r="GY58" s="197"/>
      <c r="GZ58" s="197"/>
      <c r="HA58" s="197"/>
      <c r="HB58" s="197"/>
      <c r="HC58" s="197"/>
      <c r="HD58" s="197"/>
      <c r="HE58" s="197"/>
      <c r="HF58" s="197"/>
      <c r="HG58" s="197"/>
      <c r="HH58" s="197"/>
      <c r="HI58" s="197"/>
      <c r="HJ58" s="197"/>
      <c r="HK58" s="197"/>
      <c r="HL58" s="197"/>
      <c r="HM58" s="197"/>
      <c r="HN58" s="197"/>
      <c r="HO58" s="197"/>
      <c r="HP58" s="197"/>
      <c r="HQ58" s="197"/>
      <c r="HR58" s="197"/>
      <c r="HS58" s="197"/>
      <c r="HT58" s="197"/>
      <c r="HU58" s="197"/>
      <c r="HV58" s="197"/>
      <c r="HW58" s="197"/>
      <c r="HX58" s="197"/>
      <c r="HY58" s="197"/>
      <c r="HZ58" s="197"/>
      <c r="IA58" s="197"/>
      <c r="IB58" s="197"/>
      <c r="IC58" s="197"/>
      <c r="ID58" s="197"/>
      <c r="IE58" s="197"/>
      <c r="IF58" s="197"/>
      <c r="IG58" s="197"/>
      <c r="IH58" s="197"/>
      <c r="II58" s="197"/>
      <c r="IJ58" s="197"/>
      <c r="IK58" s="197"/>
      <c r="IL58" s="197"/>
      <c r="IM58" s="197"/>
      <c r="IN58" s="197"/>
      <c r="IO58" s="206"/>
      <c r="IP58" s="206"/>
      <c r="IQ58" s="206"/>
      <c r="IR58" s="198"/>
      <c r="IS58" s="198"/>
      <c r="IT58" s="198"/>
      <c r="IU58" s="198"/>
      <c r="IV58" s="198"/>
    </row>
    <row r="59" ht="20" customHeight="1" spans="1:3">
      <c r="A59" s="48" t="s">
        <v>1264</v>
      </c>
      <c r="B59" s="204">
        <v>74</v>
      </c>
      <c r="C59" s="205"/>
    </row>
    <row r="60" ht="20" customHeight="1" spans="1:3">
      <c r="A60" s="48" t="s">
        <v>389</v>
      </c>
      <c r="B60" s="204"/>
      <c r="C60" s="205"/>
    </row>
    <row r="61" ht="20" customHeight="1" spans="1:3">
      <c r="A61" s="48" t="s">
        <v>1265</v>
      </c>
      <c r="B61" s="204"/>
      <c r="C61" s="205"/>
    </row>
    <row r="62" s="132" customFormat="1" ht="20" customHeight="1" spans="1:256">
      <c r="A62" s="201" t="s">
        <v>1266</v>
      </c>
      <c r="B62" s="202">
        <f>SUM(B63:B66)</f>
        <v>6516</v>
      </c>
      <c r="C62" s="203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7"/>
      <c r="EH62" s="197"/>
      <c r="EI62" s="197"/>
      <c r="EJ62" s="197"/>
      <c r="EK62" s="197"/>
      <c r="EL62" s="197"/>
      <c r="EM62" s="197"/>
      <c r="EN62" s="197"/>
      <c r="EO62" s="197"/>
      <c r="EP62" s="197"/>
      <c r="EQ62" s="197"/>
      <c r="ER62" s="197"/>
      <c r="ES62" s="197"/>
      <c r="ET62" s="197"/>
      <c r="EU62" s="197"/>
      <c r="EV62" s="197"/>
      <c r="EW62" s="197"/>
      <c r="EX62" s="197"/>
      <c r="EY62" s="197"/>
      <c r="EZ62" s="197"/>
      <c r="FA62" s="197"/>
      <c r="FB62" s="197"/>
      <c r="FC62" s="197"/>
      <c r="FD62" s="197"/>
      <c r="FE62" s="197"/>
      <c r="FF62" s="197"/>
      <c r="FG62" s="197"/>
      <c r="FH62" s="197"/>
      <c r="FI62" s="197"/>
      <c r="FJ62" s="197"/>
      <c r="FK62" s="197"/>
      <c r="FL62" s="197"/>
      <c r="FM62" s="197"/>
      <c r="FN62" s="197"/>
      <c r="FO62" s="197"/>
      <c r="FP62" s="197"/>
      <c r="FQ62" s="197"/>
      <c r="FR62" s="197"/>
      <c r="FS62" s="197"/>
      <c r="FT62" s="197"/>
      <c r="FU62" s="197"/>
      <c r="FV62" s="197"/>
      <c r="FW62" s="197"/>
      <c r="FX62" s="197"/>
      <c r="FY62" s="197"/>
      <c r="FZ62" s="197"/>
      <c r="GA62" s="197"/>
      <c r="GB62" s="197"/>
      <c r="GC62" s="197"/>
      <c r="GD62" s="197"/>
      <c r="GE62" s="197"/>
      <c r="GF62" s="197"/>
      <c r="GG62" s="197"/>
      <c r="GH62" s="197"/>
      <c r="GI62" s="197"/>
      <c r="GJ62" s="197"/>
      <c r="GK62" s="197"/>
      <c r="GL62" s="197"/>
      <c r="GM62" s="197"/>
      <c r="GN62" s="197"/>
      <c r="GO62" s="197"/>
      <c r="GP62" s="197"/>
      <c r="GQ62" s="197"/>
      <c r="GR62" s="197"/>
      <c r="GS62" s="197"/>
      <c r="GT62" s="197"/>
      <c r="GU62" s="197"/>
      <c r="GV62" s="197"/>
      <c r="GW62" s="197"/>
      <c r="GX62" s="197"/>
      <c r="GY62" s="197"/>
      <c r="GZ62" s="197"/>
      <c r="HA62" s="197"/>
      <c r="HB62" s="197"/>
      <c r="HC62" s="197"/>
      <c r="HD62" s="197"/>
      <c r="HE62" s="197"/>
      <c r="HF62" s="197"/>
      <c r="HG62" s="197"/>
      <c r="HH62" s="197"/>
      <c r="HI62" s="197"/>
      <c r="HJ62" s="197"/>
      <c r="HK62" s="197"/>
      <c r="HL62" s="197"/>
      <c r="HM62" s="197"/>
      <c r="HN62" s="197"/>
      <c r="HO62" s="197"/>
      <c r="HP62" s="197"/>
      <c r="HQ62" s="197"/>
      <c r="HR62" s="197"/>
      <c r="HS62" s="197"/>
      <c r="HT62" s="197"/>
      <c r="HU62" s="197"/>
      <c r="HV62" s="197"/>
      <c r="HW62" s="197"/>
      <c r="HX62" s="197"/>
      <c r="HY62" s="197"/>
      <c r="HZ62" s="197"/>
      <c r="IA62" s="197"/>
      <c r="IB62" s="197"/>
      <c r="IC62" s="197"/>
      <c r="ID62" s="197"/>
      <c r="IE62" s="197"/>
      <c r="IF62" s="197"/>
      <c r="IG62" s="197"/>
      <c r="IH62" s="197"/>
      <c r="II62" s="197"/>
      <c r="IJ62" s="197"/>
      <c r="IK62" s="197"/>
      <c r="IL62" s="197"/>
      <c r="IM62" s="197"/>
      <c r="IN62" s="197"/>
      <c r="IO62" s="206"/>
      <c r="IP62" s="206"/>
      <c r="IQ62" s="206"/>
      <c r="IR62" s="198"/>
      <c r="IS62" s="198"/>
      <c r="IT62" s="198"/>
      <c r="IU62" s="198"/>
      <c r="IV62" s="198"/>
    </row>
    <row r="63" ht="20" customHeight="1" spans="1:3">
      <c r="A63" s="48" t="s">
        <v>1267</v>
      </c>
      <c r="B63" s="204">
        <v>6295</v>
      </c>
      <c r="C63" s="205"/>
    </row>
    <row r="64" ht="20" customHeight="1" spans="1:3">
      <c r="A64" s="48" t="s">
        <v>1268</v>
      </c>
      <c r="B64" s="204">
        <v>207</v>
      </c>
      <c r="C64" s="205"/>
    </row>
    <row r="65" ht="20" customHeight="1" spans="1:3">
      <c r="A65" s="48" t="s">
        <v>1269</v>
      </c>
      <c r="B65" s="204">
        <v>14</v>
      </c>
      <c r="C65" s="205"/>
    </row>
    <row r="66" ht="20" customHeight="1" spans="1:3">
      <c r="A66" s="48" t="s">
        <v>1270</v>
      </c>
      <c r="B66" s="204"/>
      <c r="C66" s="205"/>
    </row>
    <row r="67" ht="20" customHeight="1" spans="1:3">
      <c r="A67" s="201" t="s">
        <v>1271</v>
      </c>
      <c r="B67" s="204"/>
      <c r="C67" s="205"/>
    </row>
    <row r="68" ht="20" customHeight="1" spans="1:3">
      <c r="A68" s="48" t="s">
        <v>1013</v>
      </c>
      <c r="B68" s="204"/>
      <c r="C68" s="205"/>
    </row>
    <row r="69" ht="20" customHeight="1" spans="1:3">
      <c r="A69" s="48" t="s">
        <v>1272</v>
      </c>
      <c r="B69" s="204"/>
      <c r="C69" s="205"/>
    </row>
    <row r="70" ht="20" customHeight="1" spans="1:3">
      <c r="A70" s="201" t="s">
        <v>1273</v>
      </c>
      <c r="B70" s="204"/>
      <c r="C70" s="205"/>
    </row>
    <row r="71" ht="20" customHeight="1" spans="1:3">
      <c r="A71" s="48" t="s">
        <v>1274</v>
      </c>
      <c r="B71" s="204"/>
      <c r="C71" s="205"/>
    </row>
    <row r="72" ht="20" customHeight="1" spans="1:3">
      <c r="A72" s="48" t="s">
        <v>1275</v>
      </c>
      <c r="B72" s="204"/>
      <c r="C72" s="205"/>
    </row>
    <row r="73" ht="20" customHeight="1" spans="1:3">
      <c r="A73" s="48" t="s">
        <v>1017</v>
      </c>
      <c r="B73" s="204"/>
      <c r="C73" s="205"/>
    </row>
    <row r="74" s="132" customFormat="1" ht="20" customHeight="1" spans="1:254">
      <c r="A74" s="47" t="s">
        <v>1276</v>
      </c>
      <c r="B74" s="202">
        <f>B70+B67+B62+B58+B52+B43+B40+B36+B29+B21+B10+B5+B47</f>
        <v>257256</v>
      </c>
      <c r="C74" s="203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7"/>
      <c r="DF74" s="197"/>
      <c r="DG74" s="197"/>
      <c r="DH74" s="197"/>
      <c r="DI74" s="197"/>
      <c r="DJ74" s="197"/>
      <c r="DK74" s="197"/>
      <c r="DL74" s="197"/>
      <c r="DM74" s="197"/>
      <c r="DN74" s="197"/>
      <c r="DO74" s="197"/>
      <c r="DP74" s="197"/>
      <c r="DQ74" s="197"/>
      <c r="DR74" s="197"/>
      <c r="DS74" s="197"/>
      <c r="DT74" s="197"/>
      <c r="DU74" s="197"/>
      <c r="DV74" s="197"/>
      <c r="DW74" s="197"/>
      <c r="DX74" s="197"/>
      <c r="DY74" s="197"/>
      <c r="DZ74" s="197"/>
      <c r="EA74" s="197"/>
      <c r="EB74" s="197"/>
      <c r="EC74" s="197"/>
      <c r="ED74" s="197"/>
      <c r="EE74" s="197"/>
      <c r="EF74" s="197"/>
      <c r="EG74" s="197"/>
      <c r="EH74" s="197"/>
      <c r="EI74" s="197"/>
      <c r="EJ74" s="197"/>
      <c r="EK74" s="197"/>
      <c r="EL74" s="197"/>
      <c r="EM74" s="197"/>
      <c r="EN74" s="197"/>
      <c r="EO74" s="197"/>
      <c r="EP74" s="197"/>
      <c r="EQ74" s="197"/>
      <c r="ER74" s="197"/>
      <c r="ES74" s="197"/>
      <c r="ET74" s="197"/>
      <c r="EU74" s="197"/>
      <c r="EV74" s="197"/>
      <c r="EW74" s="197"/>
      <c r="EX74" s="197"/>
      <c r="EY74" s="197"/>
      <c r="EZ74" s="197"/>
      <c r="FA74" s="197"/>
      <c r="FB74" s="197"/>
      <c r="FC74" s="197"/>
      <c r="FD74" s="197"/>
      <c r="FE74" s="197"/>
      <c r="FF74" s="197"/>
      <c r="FG74" s="197"/>
      <c r="FH74" s="197"/>
      <c r="FI74" s="197"/>
      <c r="FJ74" s="197"/>
      <c r="FK74" s="197"/>
      <c r="FL74" s="197"/>
      <c r="FM74" s="197"/>
      <c r="FN74" s="197"/>
      <c r="FO74" s="197"/>
      <c r="FP74" s="197"/>
      <c r="FQ74" s="197"/>
      <c r="FR74" s="197"/>
      <c r="FS74" s="197"/>
      <c r="FT74" s="197"/>
      <c r="FU74" s="197"/>
      <c r="FV74" s="197"/>
      <c r="FW74" s="197"/>
      <c r="FX74" s="197"/>
      <c r="FY74" s="197"/>
      <c r="FZ74" s="197"/>
      <c r="GA74" s="197"/>
      <c r="GB74" s="197"/>
      <c r="GC74" s="197"/>
      <c r="GD74" s="197"/>
      <c r="GE74" s="197"/>
      <c r="GF74" s="197"/>
      <c r="GG74" s="197"/>
      <c r="GH74" s="197"/>
      <c r="GI74" s="197"/>
      <c r="GJ74" s="197"/>
      <c r="GK74" s="197"/>
      <c r="GL74" s="197"/>
      <c r="GM74" s="197"/>
      <c r="GN74" s="197"/>
      <c r="GO74" s="197"/>
      <c r="GP74" s="197"/>
      <c r="GQ74" s="197"/>
      <c r="GR74" s="197"/>
      <c r="GS74" s="197"/>
      <c r="GT74" s="197"/>
      <c r="GU74" s="197"/>
      <c r="GV74" s="197"/>
      <c r="GW74" s="197"/>
      <c r="GX74" s="197"/>
      <c r="GY74" s="197"/>
      <c r="GZ74" s="197"/>
      <c r="HA74" s="197"/>
      <c r="HB74" s="197"/>
      <c r="HC74" s="197"/>
      <c r="HD74" s="197"/>
      <c r="HE74" s="197"/>
      <c r="HF74" s="197"/>
      <c r="HG74" s="197"/>
      <c r="HH74" s="197"/>
      <c r="HI74" s="197"/>
      <c r="HJ74" s="197"/>
      <c r="HK74" s="197"/>
      <c r="HL74" s="197"/>
      <c r="HM74" s="197"/>
      <c r="HN74" s="197"/>
      <c r="HO74" s="197"/>
      <c r="HP74" s="197"/>
      <c r="HQ74" s="197"/>
      <c r="HR74" s="197"/>
      <c r="HS74" s="197"/>
      <c r="HT74" s="197"/>
      <c r="HU74" s="197"/>
      <c r="HV74" s="197"/>
      <c r="HW74" s="197"/>
      <c r="HX74" s="197"/>
      <c r="HY74" s="197"/>
      <c r="HZ74" s="197"/>
      <c r="IA74" s="197"/>
      <c r="IB74" s="197"/>
      <c r="IC74" s="197"/>
      <c r="ID74" s="197"/>
      <c r="IE74" s="197"/>
      <c r="IF74" s="197"/>
      <c r="IG74" s="197"/>
      <c r="IH74" s="197"/>
      <c r="II74" s="197"/>
      <c r="IJ74" s="197"/>
      <c r="IK74" s="197"/>
      <c r="IL74" s="197"/>
      <c r="IM74" s="197"/>
      <c r="IN74" s="197"/>
      <c r="IO74" s="206"/>
      <c r="IP74" s="206"/>
      <c r="IQ74" s="206"/>
      <c r="IR74" s="198"/>
      <c r="IS74" s="198"/>
      <c r="IT74" s="198"/>
    </row>
  </sheetData>
  <mergeCells count="1">
    <mergeCell ref="A2:C2"/>
  </mergeCells>
  <pageMargins left="0.75" right="0.75" top="0.46875" bottom="0.349305555555556" header="0.349305555555556" footer="0.2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V53"/>
  <sheetViews>
    <sheetView showZeros="0" topLeftCell="A25" workbookViewId="0">
      <selection activeCell="H10" sqref="H10"/>
    </sheetView>
  </sheetViews>
  <sheetFormatPr defaultColWidth="9" defaultRowHeight="14.25"/>
  <cols>
    <col min="1" max="1" width="30.625" style="177" customWidth="1"/>
    <col min="2" max="2" width="12.375" style="177" customWidth="1"/>
    <col min="3" max="3" width="13.875" style="177" customWidth="1"/>
    <col min="4" max="4" width="14" style="178" customWidth="1"/>
    <col min="5" max="5" width="13.375" style="175" customWidth="1"/>
    <col min="6" max="253" width="9" style="175"/>
    <col min="254" max="256" width="9" style="142"/>
  </cols>
  <sheetData>
    <row r="1" s="35" customFormat="1" ht="20.1" customHeight="1" spans="1:253">
      <c r="A1" s="154" t="s">
        <v>1277</v>
      </c>
      <c r="B1" s="176"/>
      <c r="C1" s="176"/>
      <c r="D1" s="179"/>
      <c r="E1" s="176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  <c r="FH1" s="175"/>
      <c r="FI1" s="175"/>
      <c r="FJ1" s="175"/>
      <c r="FK1" s="175"/>
      <c r="FL1" s="175"/>
      <c r="FM1" s="175"/>
      <c r="FN1" s="175"/>
      <c r="FO1" s="175"/>
      <c r="FP1" s="175"/>
      <c r="FQ1" s="175"/>
      <c r="FR1" s="175"/>
      <c r="FS1" s="175"/>
      <c r="FT1" s="175"/>
      <c r="FU1" s="175"/>
      <c r="FV1" s="175"/>
      <c r="FW1" s="175"/>
      <c r="FX1" s="175"/>
      <c r="FY1" s="175"/>
      <c r="FZ1" s="175"/>
      <c r="GA1" s="175"/>
      <c r="GB1" s="175"/>
      <c r="GC1" s="175"/>
      <c r="GD1" s="175"/>
      <c r="GE1" s="175"/>
      <c r="GF1" s="175"/>
      <c r="GG1" s="175"/>
      <c r="GH1" s="175"/>
      <c r="GI1" s="175"/>
      <c r="GJ1" s="175"/>
      <c r="GK1" s="175"/>
      <c r="GL1" s="175"/>
      <c r="GM1" s="175"/>
      <c r="GN1" s="175"/>
      <c r="GO1" s="175"/>
      <c r="GP1" s="175"/>
      <c r="GQ1" s="175"/>
      <c r="GR1" s="175"/>
      <c r="GS1" s="175"/>
      <c r="GT1" s="175"/>
      <c r="GU1" s="175"/>
      <c r="GV1" s="175"/>
      <c r="GW1" s="175"/>
      <c r="GX1" s="175"/>
      <c r="GY1" s="175"/>
      <c r="GZ1" s="175"/>
      <c r="HA1" s="175"/>
      <c r="HB1" s="175"/>
      <c r="HC1" s="175"/>
      <c r="HD1" s="175"/>
      <c r="HE1" s="175"/>
      <c r="HF1" s="175"/>
      <c r="HG1" s="175"/>
      <c r="HH1" s="175"/>
      <c r="HI1" s="175"/>
      <c r="HJ1" s="175"/>
      <c r="HK1" s="175"/>
      <c r="HL1" s="175"/>
      <c r="HM1" s="175"/>
      <c r="HN1" s="175"/>
      <c r="HO1" s="175"/>
      <c r="HP1" s="175"/>
      <c r="HQ1" s="175"/>
      <c r="HR1" s="175"/>
      <c r="HS1" s="175"/>
      <c r="HT1" s="175"/>
      <c r="HU1" s="175"/>
      <c r="HV1" s="175"/>
      <c r="HW1" s="175"/>
      <c r="HX1" s="175"/>
      <c r="HY1" s="175"/>
      <c r="HZ1" s="175"/>
      <c r="IA1" s="175"/>
      <c r="IB1" s="175"/>
      <c r="IC1" s="175"/>
      <c r="ID1" s="175"/>
      <c r="IE1" s="175"/>
      <c r="IF1" s="175"/>
      <c r="IG1" s="175"/>
      <c r="IH1" s="175"/>
      <c r="II1" s="175"/>
      <c r="IJ1" s="175"/>
      <c r="IK1" s="175"/>
      <c r="IL1" s="175"/>
      <c r="IM1" s="175"/>
      <c r="IN1" s="175"/>
      <c r="IO1" s="175"/>
      <c r="IP1" s="175"/>
      <c r="IQ1" s="175"/>
      <c r="IR1" s="175"/>
      <c r="IS1" s="175"/>
    </row>
    <row r="2" s="175" customFormat="1" ht="22.5" spans="1:5">
      <c r="A2" s="180" t="s">
        <v>1278</v>
      </c>
      <c r="B2" s="180"/>
      <c r="C2" s="180"/>
      <c r="D2" s="181"/>
      <c r="E2" s="180"/>
    </row>
    <row r="3" s="175" customFormat="1" ht="20.1" customHeight="1" spans="1:5">
      <c r="A3" s="182"/>
      <c r="B3" s="177"/>
      <c r="C3" s="177"/>
      <c r="D3" s="161" t="s">
        <v>37</v>
      </c>
      <c r="E3" s="183"/>
    </row>
    <row r="4" s="175" customFormat="1" ht="36" customHeight="1" spans="1:5">
      <c r="A4" s="184" t="s">
        <v>1279</v>
      </c>
      <c r="B4" s="95" t="s">
        <v>1280</v>
      </c>
      <c r="C4" s="95" t="s">
        <v>5</v>
      </c>
      <c r="D4" s="95" t="s">
        <v>1281</v>
      </c>
      <c r="E4" s="184" t="s">
        <v>7</v>
      </c>
    </row>
    <row r="5" s="176" customFormat="1" ht="22.5" customHeight="1" spans="1:256">
      <c r="A5" s="185" t="s">
        <v>1282</v>
      </c>
      <c r="B5" s="186">
        <f>SUM(B6:B9)</f>
        <v>27025</v>
      </c>
      <c r="C5" s="165">
        <f>SUM(C6:C9)</f>
        <v>27515</v>
      </c>
      <c r="D5" s="187">
        <f t="shared" ref="D5:D13" si="0">(C5-B5)/B5</f>
        <v>0.0181313598519889</v>
      </c>
      <c r="E5" s="188"/>
      <c r="IT5" s="143"/>
      <c r="IU5" s="143"/>
      <c r="IV5" s="143"/>
    </row>
    <row r="6" s="176" customFormat="1" ht="22.5" customHeight="1" spans="1:256">
      <c r="A6" s="189" t="s">
        <v>1283</v>
      </c>
      <c r="B6" s="190">
        <v>18259</v>
      </c>
      <c r="C6" s="139">
        <v>18135</v>
      </c>
      <c r="D6" s="100">
        <f t="shared" si="0"/>
        <v>-0.0067911714770798</v>
      </c>
      <c r="E6" s="188"/>
      <c r="IT6" s="133"/>
      <c r="IU6" s="133"/>
      <c r="IV6" s="133"/>
    </row>
    <row r="7" s="175" customFormat="1" ht="22.5" customHeight="1" spans="1:5">
      <c r="A7" s="189" t="s">
        <v>1284</v>
      </c>
      <c r="B7" s="190">
        <v>3570</v>
      </c>
      <c r="C7" s="139">
        <v>3958</v>
      </c>
      <c r="D7" s="100">
        <f t="shared" si="0"/>
        <v>0.108683473389356</v>
      </c>
      <c r="E7" s="191"/>
    </row>
    <row r="8" s="175" customFormat="1" ht="22.5" customHeight="1" spans="1:5">
      <c r="A8" s="189" t="s">
        <v>1285</v>
      </c>
      <c r="B8" s="190">
        <v>1930</v>
      </c>
      <c r="C8" s="139">
        <v>2087</v>
      </c>
      <c r="D8" s="100">
        <f t="shared" si="0"/>
        <v>0.0813471502590674</v>
      </c>
      <c r="E8" s="191"/>
    </row>
    <row r="9" s="175" customFormat="1" ht="22.5" customHeight="1" spans="1:5">
      <c r="A9" s="189" t="s">
        <v>1286</v>
      </c>
      <c r="B9" s="190">
        <v>3266</v>
      </c>
      <c r="C9" s="139">
        <v>3335</v>
      </c>
      <c r="D9" s="100">
        <f t="shared" si="0"/>
        <v>0.0211267605633803</v>
      </c>
      <c r="E9" s="191"/>
    </row>
    <row r="10" s="176" customFormat="1" ht="22.5" customHeight="1" spans="1:256">
      <c r="A10" s="185" t="s">
        <v>1287</v>
      </c>
      <c r="B10" s="186">
        <f>SUM(B11:B37)</f>
        <v>20070</v>
      </c>
      <c r="C10" s="165">
        <f>SUM(C11:C37)</f>
        <v>13180</v>
      </c>
      <c r="D10" s="187">
        <f t="shared" si="0"/>
        <v>-0.343298455406079</v>
      </c>
      <c r="E10" s="188"/>
      <c r="IT10" s="143"/>
      <c r="IU10" s="143"/>
      <c r="IV10" s="143"/>
    </row>
    <row r="11" s="175" customFormat="1" ht="22.5" customHeight="1" spans="1:5">
      <c r="A11" s="189" t="s">
        <v>1288</v>
      </c>
      <c r="B11" s="190">
        <v>9757</v>
      </c>
      <c r="C11" s="139">
        <v>6890</v>
      </c>
      <c r="D11" s="100">
        <f t="shared" si="0"/>
        <v>-0.293840319770421</v>
      </c>
      <c r="E11" s="191"/>
    </row>
    <row r="12" ht="22.5" customHeight="1" spans="1:5">
      <c r="A12" s="189" t="s">
        <v>1289</v>
      </c>
      <c r="B12" s="192">
        <v>219</v>
      </c>
      <c r="C12" s="139">
        <v>207</v>
      </c>
      <c r="D12" s="100">
        <f t="shared" si="0"/>
        <v>-0.0547945205479452</v>
      </c>
      <c r="E12" s="191"/>
    </row>
    <row r="13" ht="22.5" customHeight="1" spans="1:5">
      <c r="A13" s="189" t="s">
        <v>1290</v>
      </c>
      <c r="B13" s="192">
        <v>238</v>
      </c>
      <c r="C13" s="139">
        <v>238</v>
      </c>
      <c r="D13" s="100">
        <f t="shared" si="0"/>
        <v>0</v>
      </c>
      <c r="E13" s="191"/>
    </row>
    <row r="14" s="175" customFormat="1" ht="22.5" customHeight="1" spans="1:5">
      <c r="A14" s="189" t="s">
        <v>1291</v>
      </c>
      <c r="B14" s="190"/>
      <c r="C14" s="139"/>
      <c r="D14" s="100"/>
      <c r="E14" s="191"/>
    </row>
    <row r="15" s="175" customFormat="1" ht="22.5" customHeight="1" spans="1:5">
      <c r="A15" s="189" t="s">
        <v>1292</v>
      </c>
      <c r="B15" s="190"/>
      <c r="C15" s="139"/>
      <c r="D15" s="100"/>
      <c r="E15" s="191"/>
    </row>
    <row r="16" s="175" customFormat="1" ht="22.5" customHeight="1" spans="1:5">
      <c r="A16" s="189" t="s">
        <v>1293</v>
      </c>
      <c r="B16" s="190"/>
      <c r="C16" s="139"/>
      <c r="D16" s="100"/>
      <c r="E16" s="191"/>
    </row>
    <row r="17" s="175" customFormat="1" ht="22.5" customHeight="1" spans="1:5">
      <c r="A17" s="189" t="s">
        <v>1294</v>
      </c>
      <c r="B17" s="190"/>
      <c r="C17" s="139"/>
      <c r="D17" s="100"/>
      <c r="E17" s="191"/>
    </row>
    <row r="18" s="175" customFormat="1" ht="22.5" customHeight="1" spans="1:5">
      <c r="A18" s="189" t="s">
        <v>1295</v>
      </c>
      <c r="B18" s="190"/>
      <c r="C18" s="139"/>
      <c r="D18" s="100"/>
      <c r="E18" s="191"/>
    </row>
    <row r="19" s="175" customFormat="1" ht="22.5" customHeight="1" spans="1:5">
      <c r="A19" s="189" t="s">
        <v>1296</v>
      </c>
      <c r="B19" s="192"/>
      <c r="C19" s="139"/>
      <c r="D19" s="100"/>
      <c r="E19" s="191"/>
    </row>
    <row r="20" s="175" customFormat="1" ht="22.5" customHeight="1" spans="1:5">
      <c r="A20" s="189" t="s">
        <v>1297</v>
      </c>
      <c r="B20" s="192"/>
      <c r="C20" s="139"/>
      <c r="D20" s="100"/>
      <c r="E20" s="191"/>
    </row>
    <row r="21" s="175" customFormat="1" ht="22.5" customHeight="1" spans="1:5">
      <c r="A21" s="189" t="s">
        <v>1298</v>
      </c>
      <c r="B21" s="192"/>
      <c r="C21" s="139"/>
      <c r="D21" s="100"/>
      <c r="E21" s="191"/>
    </row>
    <row r="22" s="175" customFormat="1" ht="22.5" customHeight="1" spans="1:5">
      <c r="A22" s="189" t="s">
        <v>1299</v>
      </c>
      <c r="B22" s="192"/>
      <c r="C22" s="139"/>
      <c r="D22" s="100"/>
      <c r="E22" s="191"/>
    </row>
    <row r="23" s="175" customFormat="1" ht="22.5" customHeight="1" spans="1:5">
      <c r="A23" s="189" t="s">
        <v>1300</v>
      </c>
      <c r="B23" s="192"/>
      <c r="C23" s="139"/>
      <c r="D23" s="100"/>
      <c r="E23" s="191"/>
    </row>
    <row r="24" s="175" customFormat="1" ht="22.5" customHeight="1" spans="1:5">
      <c r="A24" s="189" t="s">
        <v>1301</v>
      </c>
      <c r="B24" s="192"/>
      <c r="C24" s="139"/>
      <c r="D24" s="100"/>
      <c r="E24" s="191"/>
    </row>
    <row r="25" ht="22.5" customHeight="1" spans="1:5">
      <c r="A25" s="193" t="s">
        <v>1302</v>
      </c>
      <c r="B25" s="192">
        <v>232</v>
      </c>
      <c r="C25" s="139">
        <v>221</v>
      </c>
      <c r="D25" s="100">
        <f>(C25-B25)/B25</f>
        <v>-0.0474137931034483</v>
      </c>
      <c r="E25" s="191"/>
    </row>
    <row r="26" ht="22.5" customHeight="1" spans="1:5">
      <c r="A26" s="189" t="s">
        <v>1303</v>
      </c>
      <c r="B26" s="192">
        <v>256</v>
      </c>
      <c r="C26" s="139">
        <v>256</v>
      </c>
      <c r="D26" s="100">
        <f>(C26-B26)/B26</f>
        <v>0</v>
      </c>
      <c r="E26" s="191"/>
    </row>
    <row r="27" ht="22.5" customHeight="1" spans="1:5">
      <c r="A27" s="189" t="s">
        <v>1304</v>
      </c>
      <c r="B27" s="192"/>
      <c r="C27" s="139"/>
      <c r="D27" s="100"/>
      <c r="E27" s="191"/>
    </row>
    <row r="28" ht="22.5" customHeight="1" spans="1:5">
      <c r="A28" s="189" t="s">
        <v>1305</v>
      </c>
      <c r="B28" s="192"/>
      <c r="C28" s="139"/>
      <c r="D28" s="100"/>
      <c r="E28" s="191"/>
    </row>
    <row r="29" ht="22.5" customHeight="1" spans="1:5">
      <c r="A29" s="189" t="s">
        <v>1306</v>
      </c>
      <c r="B29" s="192"/>
      <c r="C29" s="139"/>
      <c r="D29" s="100"/>
      <c r="E29" s="191"/>
    </row>
    <row r="30" ht="22.5" customHeight="1" spans="1:5">
      <c r="A30" s="189" t="s">
        <v>1307</v>
      </c>
      <c r="B30" s="192"/>
      <c r="C30" s="139"/>
      <c r="D30" s="100"/>
      <c r="E30" s="191"/>
    </row>
    <row r="31" ht="22.5" customHeight="1" spans="1:5">
      <c r="A31" s="189" t="s">
        <v>1308</v>
      </c>
      <c r="B31" s="192">
        <v>5583</v>
      </c>
      <c r="C31" s="139">
        <v>1580</v>
      </c>
      <c r="D31" s="100">
        <f>(C31-B31)/B31</f>
        <v>-0.716998029733118</v>
      </c>
      <c r="E31" s="191"/>
    </row>
    <row r="32" ht="22.5" customHeight="1" spans="1:5">
      <c r="A32" s="193" t="s">
        <v>1309</v>
      </c>
      <c r="B32" s="192"/>
      <c r="C32" s="139"/>
      <c r="D32" s="100"/>
      <c r="E32" s="191"/>
    </row>
    <row r="33" ht="22.5" customHeight="1" spans="1:5">
      <c r="A33" s="193" t="s">
        <v>1310</v>
      </c>
      <c r="B33" s="192">
        <v>557</v>
      </c>
      <c r="C33" s="139">
        <v>554</v>
      </c>
      <c r="D33" s="100">
        <f>(C33-B33)/B33</f>
        <v>-0.00538599640933573</v>
      </c>
      <c r="E33" s="191"/>
    </row>
    <row r="34" ht="22.5" customHeight="1" spans="1:5">
      <c r="A34" s="193" t="s">
        <v>1311</v>
      </c>
      <c r="B34" s="192">
        <v>10</v>
      </c>
      <c r="C34" s="139">
        <v>16</v>
      </c>
      <c r="D34" s="100">
        <f>(C34-B34)/B34</f>
        <v>0.6</v>
      </c>
      <c r="E34" s="191"/>
    </row>
    <row r="35" ht="22.5" customHeight="1" spans="1:5">
      <c r="A35" s="193" t="s">
        <v>1312</v>
      </c>
      <c r="B35" s="192"/>
      <c r="C35" s="139"/>
      <c r="D35" s="100"/>
      <c r="E35" s="191"/>
    </row>
    <row r="36" ht="22.5" customHeight="1" spans="1:5">
      <c r="A36" s="193" t="s">
        <v>1300</v>
      </c>
      <c r="B36" s="192">
        <v>1125</v>
      </c>
      <c r="C36" s="139">
        <v>1125</v>
      </c>
      <c r="D36" s="100">
        <f>(C36-B36)/B36</f>
        <v>0</v>
      </c>
      <c r="E36" s="191"/>
    </row>
    <row r="37" ht="22.5" customHeight="1" spans="1:5">
      <c r="A37" s="189" t="s">
        <v>1313</v>
      </c>
      <c r="B37" s="192">
        <v>2093</v>
      </c>
      <c r="C37" s="139">
        <v>2093</v>
      </c>
      <c r="D37" s="100">
        <f>(C37-B37)/B37</f>
        <v>0</v>
      </c>
      <c r="E37" s="191"/>
    </row>
    <row r="38" s="133" customFormat="1" ht="22.5" customHeight="1" spans="1:256">
      <c r="A38" s="185" t="s">
        <v>1314</v>
      </c>
      <c r="B38" s="186">
        <f>SUM(B39:B41)</f>
        <v>0</v>
      </c>
      <c r="C38" s="165">
        <f>SUM(C39:C41)</f>
        <v>45523</v>
      </c>
      <c r="D38" s="100"/>
      <c r="E38" s="188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6"/>
      <c r="CQ38" s="176"/>
      <c r="CR38" s="176"/>
      <c r="CS38" s="176"/>
      <c r="CT38" s="176"/>
      <c r="CU38" s="176"/>
      <c r="CV38" s="176"/>
      <c r="CW38" s="176"/>
      <c r="CX38" s="176"/>
      <c r="CY38" s="176"/>
      <c r="CZ38" s="176"/>
      <c r="DA38" s="176"/>
      <c r="DB38" s="176"/>
      <c r="DC38" s="176"/>
      <c r="DD38" s="176"/>
      <c r="DE38" s="176"/>
      <c r="DF38" s="176"/>
      <c r="DG38" s="176"/>
      <c r="DH38" s="176"/>
      <c r="DI38" s="176"/>
      <c r="DJ38" s="176"/>
      <c r="DK38" s="176"/>
      <c r="DL38" s="176"/>
      <c r="DM38" s="176"/>
      <c r="DN38" s="176"/>
      <c r="DO38" s="176"/>
      <c r="DP38" s="176"/>
      <c r="DQ38" s="176"/>
      <c r="DR38" s="176"/>
      <c r="DS38" s="176"/>
      <c r="DT38" s="176"/>
      <c r="DU38" s="176"/>
      <c r="DV38" s="176"/>
      <c r="DW38" s="176"/>
      <c r="DX38" s="176"/>
      <c r="DY38" s="176"/>
      <c r="DZ38" s="176"/>
      <c r="EA38" s="176"/>
      <c r="EB38" s="176"/>
      <c r="EC38" s="176"/>
      <c r="ED38" s="176"/>
      <c r="EE38" s="176"/>
      <c r="EF38" s="176"/>
      <c r="EG38" s="176"/>
      <c r="EH38" s="176"/>
      <c r="EI38" s="176"/>
      <c r="EJ38" s="176"/>
      <c r="EK38" s="176"/>
      <c r="EL38" s="176"/>
      <c r="EM38" s="176"/>
      <c r="EN38" s="176"/>
      <c r="EO38" s="176"/>
      <c r="EP38" s="176"/>
      <c r="EQ38" s="176"/>
      <c r="ER38" s="176"/>
      <c r="ES38" s="176"/>
      <c r="ET38" s="176"/>
      <c r="EU38" s="176"/>
      <c r="EV38" s="176"/>
      <c r="EW38" s="176"/>
      <c r="EX38" s="176"/>
      <c r="EY38" s="176"/>
      <c r="EZ38" s="176"/>
      <c r="FA38" s="176"/>
      <c r="FB38" s="176"/>
      <c r="FC38" s="176"/>
      <c r="FD38" s="176"/>
      <c r="FE38" s="176"/>
      <c r="FF38" s="176"/>
      <c r="FG38" s="176"/>
      <c r="FH38" s="176"/>
      <c r="FI38" s="176"/>
      <c r="FJ38" s="176"/>
      <c r="FK38" s="176"/>
      <c r="FL38" s="176"/>
      <c r="FM38" s="176"/>
      <c r="FN38" s="176"/>
      <c r="FO38" s="176"/>
      <c r="FP38" s="176"/>
      <c r="FQ38" s="176"/>
      <c r="FR38" s="176"/>
      <c r="FS38" s="176"/>
      <c r="FT38" s="176"/>
      <c r="FU38" s="176"/>
      <c r="FV38" s="176"/>
      <c r="FW38" s="176"/>
      <c r="FX38" s="176"/>
      <c r="FY38" s="176"/>
      <c r="FZ38" s="176"/>
      <c r="GA38" s="176"/>
      <c r="GB38" s="176"/>
      <c r="GC38" s="176"/>
      <c r="GD38" s="176"/>
      <c r="GE38" s="176"/>
      <c r="GF38" s="176"/>
      <c r="GG38" s="176"/>
      <c r="GH38" s="176"/>
      <c r="GI38" s="176"/>
      <c r="GJ38" s="176"/>
      <c r="GK38" s="176"/>
      <c r="GL38" s="176"/>
      <c r="GM38" s="176"/>
      <c r="GN38" s="176"/>
      <c r="GO38" s="176"/>
      <c r="GP38" s="176"/>
      <c r="GQ38" s="176"/>
      <c r="GR38" s="176"/>
      <c r="GS38" s="176"/>
      <c r="GT38" s="176"/>
      <c r="GU38" s="176"/>
      <c r="GV38" s="176"/>
      <c r="GW38" s="176"/>
      <c r="GX38" s="176"/>
      <c r="GY38" s="176"/>
      <c r="GZ38" s="176"/>
      <c r="HA38" s="176"/>
      <c r="HB38" s="176"/>
      <c r="HC38" s="176"/>
      <c r="HD38" s="176"/>
      <c r="HE38" s="176"/>
      <c r="HF38" s="176"/>
      <c r="HG38" s="176"/>
      <c r="HH38" s="176"/>
      <c r="HI38" s="176"/>
      <c r="HJ38" s="176"/>
      <c r="HK38" s="176"/>
      <c r="HL38" s="176"/>
      <c r="HM38" s="176"/>
      <c r="HN38" s="176"/>
      <c r="HO38" s="176"/>
      <c r="HP38" s="176"/>
      <c r="HQ38" s="176"/>
      <c r="HR38" s="176"/>
      <c r="HS38" s="176"/>
      <c r="HT38" s="176"/>
      <c r="HU38" s="176"/>
      <c r="HV38" s="176"/>
      <c r="HW38" s="176"/>
      <c r="HX38" s="176"/>
      <c r="HY38" s="176"/>
      <c r="HZ38" s="176"/>
      <c r="IA38" s="176"/>
      <c r="IB38" s="176"/>
      <c r="IC38" s="176"/>
      <c r="ID38" s="176"/>
      <c r="IE38" s="176"/>
      <c r="IF38" s="176"/>
      <c r="IG38" s="176"/>
      <c r="IH38" s="176"/>
      <c r="II38" s="176"/>
      <c r="IJ38" s="176"/>
      <c r="IK38" s="176"/>
      <c r="IL38" s="176"/>
      <c r="IM38" s="176"/>
      <c r="IN38" s="176"/>
      <c r="IO38" s="176"/>
      <c r="IP38" s="176"/>
      <c r="IQ38" s="176"/>
      <c r="IR38" s="176"/>
      <c r="IS38" s="176"/>
      <c r="IT38" s="143"/>
      <c r="IU38" s="143"/>
      <c r="IV38" s="143"/>
    </row>
    <row r="39" ht="22.5" customHeight="1" spans="1:5">
      <c r="A39" s="189" t="s">
        <v>1315</v>
      </c>
      <c r="B39" s="190"/>
      <c r="C39" s="139">
        <v>44628</v>
      </c>
      <c r="D39" s="100"/>
      <c r="E39" s="191"/>
    </row>
    <row r="40" ht="22.5" customHeight="1" spans="1:5">
      <c r="A40" s="189" t="s">
        <v>1316</v>
      </c>
      <c r="B40" s="190"/>
      <c r="C40" s="139">
        <v>895</v>
      </c>
      <c r="D40" s="100"/>
      <c r="E40" s="191"/>
    </row>
    <row r="41" ht="22.5" customHeight="1" spans="1:5">
      <c r="A41" s="189" t="s">
        <v>1317</v>
      </c>
      <c r="B41" s="190"/>
      <c r="C41" s="139"/>
      <c r="D41" s="100"/>
      <c r="E41" s="191"/>
    </row>
    <row r="42" s="35" customFormat="1" ht="22.5" customHeight="1" spans="1:256">
      <c r="A42" s="185" t="s">
        <v>1318</v>
      </c>
      <c r="B42" s="186">
        <f>SUM(B43:B50)</f>
        <v>16109</v>
      </c>
      <c r="C42" s="186">
        <f>SUM(C43:C50)</f>
        <v>10397</v>
      </c>
      <c r="D42" s="187">
        <f>(C42-B42)/B42</f>
        <v>-0.354584393817121</v>
      </c>
      <c r="E42" s="191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75"/>
      <c r="DI42" s="175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5"/>
      <c r="EJ42" s="175"/>
      <c r="EK42" s="175"/>
      <c r="EL42" s="175"/>
      <c r="EM42" s="175"/>
      <c r="EN42" s="175"/>
      <c r="EO42" s="175"/>
      <c r="EP42" s="175"/>
      <c r="EQ42" s="175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5"/>
      <c r="FH42" s="175"/>
      <c r="FI42" s="175"/>
      <c r="FJ42" s="175"/>
      <c r="FK42" s="175"/>
      <c r="FL42" s="175"/>
      <c r="FM42" s="175"/>
      <c r="FN42" s="175"/>
      <c r="FO42" s="175"/>
      <c r="FP42" s="175"/>
      <c r="FQ42" s="175"/>
      <c r="FR42" s="175"/>
      <c r="FS42" s="175"/>
      <c r="FT42" s="175"/>
      <c r="FU42" s="175"/>
      <c r="FV42" s="175"/>
      <c r="FW42" s="175"/>
      <c r="FX42" s="175"/>
      <c r="FY42" s="175"/>
      <c r="FZ42" s="175"/>
      <c r="GA42" s="175"/>
      <c r="GB42" s="175"/>
      <c r="GC42" s="175"/>
      <c r="GD42" s="175"/>
      <c r="GE42" s="175"/>
      <c r="GF42" s="175"/>
      <c r="GG42" s="175"/>
      <c r="GH42" s="175"/>
      <c r="GI42" s="175"/>
      <c r="GJ42" s="175"/>
      <c r="GK42" s="175"/>
      <c r="GL42" s="175"/>
      <c r="GM42" s="175"/>
      <c r="GN42" s="175"/>
      <c r="GO42" s="175"/>
      <c r="GP42" s="175"/>
      <c r="GQ42" s="175"/>
      <c r="GR42" s="175"/>
      <c r="GS42" s="175"/>
      <c r="GT42" s="175"/>
      <c r="GU42" s="175"/>
      <c r="GV42" s="175"/>
      <c r="GW42" s="175"/>
      <c r="GX42" s="175"/>
      <c r="GY42" s="175"/>
      <c r="GZ42" s="175"/>
      <c r="HA42" s="175"/>
      <c r="HB42" s="175"/>
      <c r="HC42" s="175"/>
      <c r="HD42" s="175"/>
      <c r="HE42" s="175"/>
      <c r="HF42" s="175"/>
      <c r="HG42" s="175"/>
      <c r="HH42" s="175"/>
      <c r="HI42" s="175"/>
      <c r="HJ42" s="175"/>
      <c r="HK42" s="175"/>
      <c r="HL42" s="175"/>
      <c r="HM42" s="175"/>
      <c r="HN42" s="175"/>
      <c r="HO42" s="175"/>
      <c r="HP42" s="175"/>
      <c r="HQ42" s="175"/>
      <c r="HR42" s="175"/>
      <c r="HS42" s="175"/>
      <c r="HT42" s="175"/>
      <c r="HU42" s="175"/>
      <c r="HV42" s="175"/>
      <c r="HW42" s="175"/>
      <c r="HX42" s="175"/>
      <c r="HY42" s="175"/>
      <c r="HZ42" s="175"/>
      <c r="IA42" s="175"/>
      <c r="IB42" s="175"/>
      <c r="IC42" s="175"/>
      <c r="ID42" s="175"/>
      <c r="IE42" s="175"/>
      <c r="IF42" s="175"/>
      <c r="IG42" s="175"/>
      <c r="IH42" s="175"/>
      <c r="II42" s="175"/>
      <c r="IJ42" s="175"/>
      <c r="IK42" s="175"/>
      <c r="IL42" s="175"/>
      <c r="IM42" s="175"/>
      <c r="IN42" s="175"/>
      <c r="IO42" s="175"/>
      <c r="IP42" s="175"/>
      <c r="IQ42" s="175"/>
      <c r="IR42" s="175"/>
      <c r="IS42" s="175"/>
      <c r="IT42" s="142"/>
      <c r="IU42" s="142"/>
      <c r="IV42" s="142"/>
    </row>
    <row r="43" s="35" customFormat="1" ht="22.5" customHeight="1" spans="1:256">
      <c r="A43" s="124" t="s">
        <v>1319</v>
      </c>
      <c r="B43" s="128">
        <v>14087</v>
      </c>
      <c r="C43" s="139">
        <v>8471</v>
      </c>
      <c r="D43" s="100">
        <f>(C43-B43)/B43</f>
        <v>-0.398665436217789</v>
      </c>
      <c r="E43" s="191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5"/>
      <c r="CR43" s="175"/>
      <c r="CS43" s="175"/>
      <c r="CT43" s="175"/>
      <c r="CU43" s="175"/>
      <c r="CV43" s="175"/>
      <c r="CW43" s="175"/>
      <c r="CX43" s="175"/>
      <c r="CY43" s="175"/>
      <c r="CZ43" s="175"/>
      <c r="DA43" s="175"/>
      <c r="DB43" s="175"/>
      <c r="DC43" s="175"/>
      <c r="DD43" s="175"/>
      <c r="DE43" s="175"/>
      <c r="DF43" s="175"/>
      <c r="DG43" s="175"/>
      <c r="DH43" s="175"/>
      <c r="DI43" s="175"/>
      <c r="DJ43" s="175"/>
      <c r="DK43" s="175"/>
      <c r="DL43" s="175"/>
      <c r="DM43" s="175"/>
      <c r="DN43" s="175"/>
      <c r="DO43" s="175"/>
      <c r="DP43" s="175"/>
      <c r="DQ43" s="175"/>
      <c r="DR43" s="175"/>
      <c r="DS43" s="175"/>
      <c r="DT43" s="175"/>
      <c r="DU43" s="175"/>
      <c r="DV43" s="175"/>
      <c r="DW43" s="175"/>
      <c r="DX43" s="175"/>
      <c r="DY43" s="175"/>
      <c r="DZ43" s="175"/>
      <c r="EA43" s="175"/>
      <c r="EB43" s="175"/>
      <c r="EC43" s="175"/>
      <c r="ED43" s="175"/>
      <c r="EE43" s="175"/>
      <c r="EF43" s="175"/>
      <c r="EG43" s="175"/>
      <c r="EH43" s="175"/>
      <c r="EI43" s="175"/>
      <c r="EJ43" s="175"/>
      <c r="EK43" s="175"/>
      <c r="EL43" s="175"/>
      <c r="EM43" s="175"/>
      <c r="EN43" s="175"/>
      <c r="EO43" s="175"/>
      <c r="EP43" s="175"/>
      <c r="EQ43" s="175"/>
      <c r="ER43" s="175"/>
      <c r="ES43" s="175"/>
      <c r="ET43" s="175"/>
      <c r="EU43" s="175"/>
      <c r="EV43" s="175"/>
      <c r="EW43" s="175"/>
      <c r="EX43" s="175"/>
      <c r="EY43" s="175"/>
      <c r="EZ43" s="175"/>
      <c r="FA43" s="175"/>
      <c r="FB43" s="175"/>
      <c r="FC43" s="175"/>
      <c r="FD43" s="175"/>
      <c r="FE43" s="175"/>
      <c r="FF43" s="175"/>
      <c r="FG43" s="175"/>
      <c r="FH43" s="175"/>
      <c r="FI43" s="175"/>
      <c r="FJ43" s="175"/>
      <c r="FK43" s="175"/>
      <c r="FL43" s="175"/>
      <c r="FM43" s="175"/>
      <c r="FN43" s="175"/>
      <c r="FO43" s="175"/>
      <c r="FP43" s="175"/>
      <c r="FQ43" s="175"/>
      <c r="FR43" s="175"/>
      <c r="FS43" s="175"/>
      <c r="FT43" s="175"/>
      <c r="FU43" s="175"/>
      <c r="FV43" s="175"/>
      <c r="FW43" s="175"/>
      <c r="FX43" s="175"/>
      <c r="FY43" s="175"/>
      <c r="FZ43" s="175"/>
      <c r="GA43" s="175"/>
      <c r="GB43" s="175"/>
      <c r="GC43" s="175"/>
      <c r="GD43" s="175"/>
      <c r="GE43" s="175"/>
      <c r="GF43" s="175"/>
      <c r="GG43" s="175"/>
      <c r="GH43" s="175"/>
      <c r="GI43" s="175"/>
      <c r="GJ43" s="175"/>
      <c r="GK43" s="175"/>
      <c r="GL43" s="175"/>
      <c r="GM43" s="175"/>
      <c r="GN43" s="175"/>
      <c r="GO43" s="175"/>
      <c r="GP43" s="175"/>
      <c r="GQ43" s="175"/>
      <c r="GR43" s="175"/>
      <c r="GS43" s="175"/>
      <c r="GT43" s="175"/>
      <c r="GU43" s="175"/>
      <c r="GV43" s="175"/>
      <c r="GW43" s="175"/>
      <c r="GX43" s="175"/>
      <c r="GY43" s="175"/>
      <c r="GZ43" s="175"/>
      <c r="HA43" s="175"/>
      <c r="HB43" s="175"/>
      <c r="HC43" s="175"/>
      <c r="HD43" s="175"/>
      <c r="HE43" s="175"/>
      <c r="HF43" s="175"/>
      <c r="HG43" s="175"/>
      <c r="HH43" s="175"/>
      <c r="HI43" s="175"/>
      <c r="HJ43" s="175"/>
      <c r="HK43" s="175"/>
      <c r="HL43" s="175"/>
      <c r="HM43" s="175"/>
      <c r="HN43" s="175"/>
      <c r="HO43" s="175"/>
      <c r="HP43" s="175"/>
      <c r="HQ43" s="175"/>
      <c r="HR43" s="175"/>
      <c r="HS43" s="175"/>
      <c r="HT43" s="175"/>
      <c r="HU43" s="175"/>
      <c r="HV43" s="175"/>
      <c r="HW43" s="175"/>
      <c r="HX43" s="175"/>
      <c r="HY43" s="175"/>
      <c r="HZ43" s="175"/>
      <c r="IA43" s="175"/>
      <c r="IB43" s="175"/>
      <c r="IC43" s="175"/>
      <c r="ID43" s="175"/>
      <c r="IE43" s="175"/>
      <c r="IF43" s="175"/>
      <c r="IG43" s="175"/>
      <c r="IH43" s="175"/>
      <c r="II43" s="175"/>
      <c r="IJ43" s="175"/>
      <c r="IK43" s="175"/>
      <c r="IL43" s="175"/>
      <c r="IM43" s="175"/>
      <c r="IN43" s="175"/>
      <c r="IO43" s="175"/>
      <c r="IP43" s="175"/>
      <c r="IQ43" s="175"/>
      <c r="IR43" s="175"/>
      <c r="IS43" s="175"/>
      <c r="IT43" s="142"/>
      <c r="IU43" s="142"/>
      <c r="IV43" s="142"/>
    </row>
    <row r="44" s="35" customFormat="1" ht="22.5" customHeight="1" spans="1:256">
      <c r="A44" s="124" t="s">
        <v>1320</v>
      </c>
      <c r="B44" s="128">
        <v>167</v>
      </c>
      <c r="C44" s="139">
        <v>71</v>
      </c>
      <c r="D44" s="100">
        <f>(C44-B44)/B44</f>
        <v>-0.574850299401198</v>
      </c>
      <c r="E44" s="191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  <c r="CH44" s="175"/>
      <c r="CI44" s="175"/>
      <c r="CJ44" s="175"/>
      <c r="CK44" s="175"/>
      <c r="CL44" s="175"/>
      <c r="CM44" s="175"/>
      <c r="CN44" s="175"/>
      <c r="CO44" s="175"/>
      <c r="CP44" s="175"/>
      <c r="CQ44" s="175"/>
      <c r="CR44" s="175"/>
      <c r="CS44" s="175"/>
      <c r="CT44" s="175"/>
      <c r="CU44" s="175"/>
      <c r="CV44" s="175"/>
      <c r="CW44" s="175"/>
      <c r="CX44" s="175"/>
      <c r="CY44" s="175"/>
      <c r="CZ44" s="175"/>
      <c r="DA44" s="175"/>
      <c r="DB44" s="175"/>
      <c r="DC44" s="175"/>
      <c r="DD44" s="175"/>
      <c r="DE44" s="175"/>
      <c r="DF44" s="175"/>
      <c r="DG44" s="175"/>
      <c r="DH44" s="175"/>
      <c r="DI44" s="175"/>
      <c r="DJ44" s="175"/>
      <c r="DK44" s="175"/>
      <c r="DL44" s="175"/>
      <c r="DM44" s="175"/>
      <c r="DN44" s="175"/>
      <c r="DO44" s="175"/>
      <c r="DP44" s="175"/>
      <c r="DQ44" s="175"/>
      <c r="DR44" s="175"/>
      <c r="DS44" s="175"/>
      <c r="DT44" s="175"/>
      <c r="DU44" s="175"/>
      <c r="DV44" s="175"/>
      <c r="DW44" s="175"/>
      <c r="DX44" s="175"/>
      <c r="DY44" s="175"/>
      <c r="DZ44" s="175"/>
      <c r="EA44" s="175"/>
      <c r="EB44" s="175"/>
      <c r="EC44" s="175"/>
      <c r="ED44" s="175"/>
      <c r="EE44" s="175"/>
      <c r="EF44" s="175"/>
      <c r="EG44" s="175"/>
      <c r="EH44" s="175"/>
      <c r="EI44" s="175"/>
      <c r="EJ44" s="175"/>
      <c r="EK44" s="175"/>
      <c r="EL44" s="175"/>
      <c r="EM44" s="175"/>
      <c r="EN44" s="175"/>
      <c r="EO44" s="175"/>
      <c r="EP44" s="175"/>
      <c r="EQ44" s="175"/>
      <c r="ER44" s="175"/>
      <c r="ES44" s="175"/>
      <c r="ET44" s="175"/>
      <c r="EU44" s="175"/>
      <c r="EV44" s="175"/>
      <c r="EW44" s="175"/>
      <c r="EX44" s="175"/>
      <c r="EY44" s="175"/>
      <c r="EZ44" s="175"/>
      <c r="FA44" s="175"/>
      <c r="FB44" s="175"/>
      <c r="FC44" s="175"/>
      <c r="FD44" s="175"/>
      <c r="FE44" s="175"/>
      <c r="FF44" s="175"/>
      <c r="FG44" s="175"/>
      <c r="FH44" s="175"/>
      <c r="FI44" s="175"/>
      <c r="FJ44" s="175"/>
      <c r="FK44" s="175"/>
      <c r="FL44" s="175"/>
      <c r="FM44" s="175"/>
      <c r="FN44" s="175"/>
      <c r="FO44" s="175"/>
      <c r="FP44" s="175"/>
      <c r="FQ44" s="175"/>
      <c r="FR44" s="175"/>
      <c r="FS44" s="175"/>
      <c r="FT44" s="175"/>
      <c r="FU44" s="175"/>
      <c r="FV44" s="175"/>
      <c r="FW44" s="175"/>
      <c r="FX44" s="175"/>
      <c r="FY44" s="175"/>
      <c r="FZ44" s="175"/>
      <c r="GA44" s="175"/>
      <c r="GB44" s="175"/>
      <c r="GC44" s="175"/>
      <c r="GD44" s="175"/>
      <c r="GE44" s="175"/>
      <c r="GF44" s="175"/>
      <c r="GG44" s="175"/>
      <c r="GH44" s="175"/>
      <c r="GI44" s="175"/>
      <c r="GJ44" s="175"/>
      <c r="GK44" s="175"/>
      <c r="GL44" s="175"/>
      <c r="GM44" s="175"/>
      <c r="GN44" s="175"/>
      <c r="GO44" s="175"/>
      <c r="GP44" s="175"/>
      <c r="GQ44" s="175"/>
      <c r="GR44" s="175"/>
      <c r="GS44" s="175"/>
      <c r="GT44" s="175"/>
      <c r="GU44" s="175"/>
      <c r="GV44" s="175"/>
      <c r="GW44" s="175"/>
      <c r="GX44" s="175"/>
      <c r="GY44" s="175"/>
      <c r="GZ44" s="175"/>
      <c r="HA44" s="175"/>
      <c r="HB44" s="175"/>
      <c r="HC44" s="175"/>
      <c r="HD44" s="175"/>
      <c r="HE44" s="175"/>
      <c r="HF44" s="175"/>
      <c r="HG44" s="175"/>
      <c r="HH44" s="175"/>
      <c r="HI44" s="175"/>
      <c r="HJ44" s="175"/>
      <c r="HK44" s="175"/>
      <c r="HL44" s="175"/>
      <c r="HM44" s="175"/>
      <c r="HN44" s="175"/>
      <c r="HO44" s="175"/>
      <c r="HP44" s="175"/>
      <c r="HQ44" s="175"/>
      <c r="HR44" s="175"/>
      <c r="HS44" s="175"/>
      <c r="HT44" s="175"/>
      <c r="HU44" s="175"/>
      <c r="HV44" s="175"/>
      <c r="HW44" s="175"/>
      <c r="HX44" s="175"/>
      <c r="HY44" s="175"/>
      <c r="HZ44" s="175"/>
      <c r="IA44" s="175"/>
      <c r="IB44" s="175"/>
      <c r="IC44" s="175"/>
      <c r="ID44" s="175"/>
      <c r="IE44" s="175"/>
      <c r="IF44" s="175"/>
      <c r="IG44" s="175"/>
      <c r="IH44" s="175"/>
      <c r="II44" s="175"/>
      <c r="IJ44" s="175"/>
      <c r="IK44" s="175"/>
      <c r="IL44" s="175"/>
      <c r="IM44" s="175"/>
      <c r="IN44" s="175"/>
      <c r="IO44" s="175"/>
      <c r="IP44" s="175"/>
      <c r="IQ44" s="175"/>
      <c r="IR44" s="175"/>
      <c r="IS44" s="175"/>
      <c r="IT44" s="142"/>
      <c r="IU44" s="142"/>
      <c r="IV44" s="142"/>
    </row>
    <row r="45" s="35" customFormat="1" ht="22.5" customHeight="1" spans="1:256">
      <c r="A45" s="124" t="s">
        <v>1321</v>
      </c>
      <c r="B45" s="128">
        <v>37</v>
      </c>
      <c r="C45" s="139">
        <v>37</v>
      </c>
      <c r="D45" s="100">
        <f>(C45-B45)/B45</f>
        <v>0</v>
      </c>
      <c r="E45" s="191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5"/>
      <c r="CO45" s="175"/>
      <c r="CP45" s="175"/>
      <c r="CQ45" s="175"/>
      <c r="CR45" s="175"/>
      <c r="CS45" s="175"/>
      <c r="CT45" s="175"/>
      <c r="CU45" s="175"/>
      <c r="CV45" s="175"/>
      <c r="CW45" s="175"/>
      <c r="CX45" s="175"/>
      <c r="CY45" s="175"/>
      <c r="CZ45" s="175"/>
      <c r="DA45" s="175"/>
      <c r="DB45" s="175"/>
      <c r="DC45" s="175"/>
      <c r="DD45" s="175"/>
      <c r="DE45" s="175"/>
      <c r="DF45" s="175"/>
      <c r="DG45" s="175"/>
      <c r="DH45" s="175"/>
      <c r="DI45" s="175"/>
      <c r="DJ45" s="175"/>
      <c r="DK45" s="175"/>
      <c r="DL45" s="175"/>
      <c r="DM45" s="175"/>
      <c r="DN45" s="175"/>
      <c r="DO45" s="175"/>
      <c r="DP45" s="175"/>
      <c r="DQ45" s="175"/>
      <c r="DR45" s="175"/>
      <c r="DS45" s="175"/>
      <c r="DT45" s="175"/>
      <c r="DU45" s="175"/>
      <c r="DV45" s="175"/>
      <c r="DW45" s="175"/>
      <c r="DX45" s="175"/>
      <c r="DY45" s="175"/>
      <c r="DZ45" s="175"/>
      <c r="EA45" s="175"/>
      <c r="EB45" s="175"/>
      <c r="EC45" s="175"/>
      <c r="ED45" s="175"/>
      <c r="EE45" s="175"/>
      <c r="EF45" s="175"/>
      <c r="EG45" s="175"/>
      <c r="EH45" s="175"/>
      <c r="EI45" s="175"/>
      <c r="EJ45" s="175"/>
      <c r="EK45" s="175"/>
      <c r="EL45" s="175"/>
      <c r="EM45" s="175"/>
      <c r="EN45" s="175"/>
      <c r="EO45" s="175"/>
      <c r="EP45" s="175"/>
      <c r="EQ45" s="175"/>
      <c r="ER45" s="175"/>
      <c r="ES45" s="175"/>
      <c r="ET45" s="175"/>
      <c r="EU45" s="175"/>
      <c r="EV45" s="175"/>
      <c r="EW45" s="175"/>
      <c r="EX45" s="175"/>
      <c r="EY45" s="175"/>
      <c r="EZ45" s="175"/>
      <c r="FA45" s="175"/>
      <c r="FB45" s="175"/>
      <c r="FC45" s="175"/>
      <c r="FD45" s="175"/>
      <c r="FE45" s="175"/>
      <c r="FF45" s="175"/>
      <c r="FG45" s="175"/>
      <c r="FH45" s="175"/>
      <c r="FI45" s="175"/>
      <c r="FJ45" s="175"/>
      <c r="FK45" s="175"/>
      <c r="FL45" s="175"/>
      <c r="FM45" s="175"/>
      <c r="FN45" s="175"/>
      <c r="FO45" s="175"/>
      <c r="FP45" s="175"/>
      <c r="FQ45" s="175"/>
      <c r="FR45" s="175"/>
      <c r="FS45" s="175"/>
      <c r="FT45" s="175"/>
      <c r="FU45" s="175"/>
      <c r="FV45" s="175"/>
      <c r="FW45" s="175"/>
      <c r="FX45" s="175"/>
      <c r="FY45" s="175"/>
      <c r="FZ45" s="175"/>
      <c r="GA45" s="175"/>
      <c r="GB45" s="175"/>
      <c r="GC45" s="175"/>
      <c r="GD45" s="175"/>
      <c r="GE45" s="175"/>
      <c r="GF45" s="175"/>
      <c r="GG45" s="175"/>
      <c r="GH45" s="175"/>
      <c r="GI45" s="175"/>
      <c r="GJ45" s="175"/>
      <c r="GK45" s="175"/>
      <c r="GL45" s="175"/>
      <c r="GM45" s="175"/>
      <c r="GN45" s="175"/>
      <c r="GO45" s="175"/>
      <c r="GP45" s="175"/>
      <c r="GQ45" s="175"/>
      <c r="GR45" s="175"/>
      <c r="GS45" s="175"/>
      <c r="GT45" s="175"/>
      <c r="GU45" s="175"/>
      <c r="GV45" s="175"/>
      <c r="GW45" s="175"/>
      <c r="GX45" s="175"/>
      <c r="GY45" s="175"/>
      <c r="GZ45" s="175"/>
      <c r="HA45" s="175"/>
      <c r="HB45" s="175"/>
      <c r="HC45" s="175"/>
      <c r="HD45" s="175"/>
      <c r="HE45" s="175"/>
      <c r="HF45" s="175"/>
      <c r="HG45" s="175"/>
      <c r="HH45" s="175"/>
      <c r="HI45" s="175"/>
      <c r="HJ45" s="175"/>
      <c r="HK45" s="175"/>
      <c r="HL45" s="175"/>
      <c r="HM45" s="175"/>
      <c r="HN45" s="175"/>
      <c r="HO45" s="175"/>
      <c r="HP45" s="175"/>
      <c r="HQ45" s="175"/>
      <c r="HR45" s="175"/>
      <c r="HS45" s="175"/>
      <c r="HT45" s="175"/>
      <c r="HU45" s="175"/>
      <c r="HV45" s="175"/>
      <c r="HW45" s="175"/>
      <c r="HX45" s="175"/>
      <c r="HY45" s="175"/>
      <c r="HZ45" s="175"/>
      <c r="IA45" s="175"/>
      <c r="IB45" s="175"/>
      <c r="IC45" s="175"/>
      <c r="ID45" s="175"/>
      <c r="IE45" s="175"/>
      <c r="IF45" s="175"/>
      <c r="IG45" s="175"/>
      <c r="IH45" s="175"/>
      <c r="II45" s="175"/>
      <c r="IJ45" s="175"/>
      <c r="IK45" s="175"/>
      <c r="IL45" s="175"/>
      <c r="IM45" s="175"/>
      <c r="IN45" s="175"/>
      <c r="IO45" s="175"/>
      <c r="IP45" s="175"/>
      <c r="IQ45" s="175"/>
      <c r="IR45" s="175"/>
      <c r="IS45" s="175"/>
      <c r="IT45" s="142"/>
      <c r="IU45" s="142"/>
      <c r="IV45" s="142"/>
    </row>
    <row r="46" s="35" customFormat="1" ht="22.5" customHeight="1" spans="1:256">
      <c r="A46" s="124" t="s">
        <v>1322</v>
      </c>
      <c r="B46" s="128"/>
      <c r="C46" s="139"/>
      <c r="D46" s="100"/>
      <c r="E46" s="191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  <c r="CH46" s="175"/>
      <c r="CI46" s="175"/>
      <c r="CJ46" s="175"/>
      <c r="CK46" s="175"/>
      <c r="CL46" s="175"/>
      <c r="CM46" s="175"/>
      <c r="CN46" s="175"/>
      <c r="CO46" s="175"/>
      <c r="CP46" s="175"/>
      <c r="CQ46" s="175"/>
      <c r="CR46" s="175"/>
      <c r="CS46" s="175"/>
      <c r="CT46" s="175"/>
      <c r="CU46" s="175"/>
      <c r="CV46" s="175"/>
      <c r="CW46" s="175"/>
      <c r="CX46" s="175"/>
      <c r="CY46" s="175"/>
      <c r="CZ46" s="175"/>
      <c r="DA46" s="175"/>
      <c r="DB46" s="175"/>
      <c r="DC46" s="175"/>
      <c r="DD46" s="175"/>
      <c r="DE46" s="175"/>
      <c r="DF46" s="175"/>
      <c r="DG46" s="175"/>
      <c r="DH46" s="175"/>
      <c r="DI46" s="175"/>
      <c r="DJ46" s="175"/>
      <c r="DK46" s="175"/>
      <c r="DL46" s="175"/>
      <c r="DM46" s="175"/>
      <c r="DN46" s="175"/>
      <c r="DO46" s="175"/>
      <c r="DP46" s="175"/>
      <c r="DQ46" s="175"/>
      <c r="DR46" s="175"/>
      <c r="DS46" s="175"/>
      <c r="DT46" s="175"/>
      <c r="DU46" s="175"/>
      <c r="DV46" s="175"/>
      <c r="DW46" s="175"/>
      <c r="DX46" s="175"/>
      <c r="DY46" s="175"/>
      <c r="DZ46" s="175"/>
      <c r="EA46" s="175"/>
      <c r="EB46" s="175"/>
      <c r="EC46" s="175"/>
      <c r="ED46" s="175"/>
      <c r="EE46" s="175"/>
      <c r="EF46" s="175"/>
      <c r="EG46" s="175"/>
      <c r="EH46" s="175"/>
      <c r="EI46" s="175"/>
      <c r="EJ46" s="175"/>
      <c r="EK46" s="175"/>
      <c r="EL46" s="175"/>
      <c r="EM46" s="175"/>
      <c r="EN46" s="175"/>
      <c r="EO46" s="175"/>
      <c r="EP46" s="175"/>
      <c r="EQ46" s="175"/>
      <c r="ER46" s="175"/>
      <c r="ES46" s="175"/>
      <c r="ET46" s="175"/>
      <c r="EU46" s="175"/>
      <c r="EV46" s="175"/>
      <c r="EW46" s="175"/>
      <c r="EX46" s="175"/>
      <c r="EY46" s="175"/>
      <c r="EZ46" s="175"/>
      <c r="FA46" s="175"/>
      <c r="FB46" s="175"/>
      <c r="FC46" s="175"/>
      <c r="FD46" s="175"/>
      <c r="FE46" s="175"/>
      <c r="FF46" s="175"/>
      <c r="FG46" s="175"/>
      <c r="FH46" s="175"/>
      <c r="FI46" s="175"/>
      <c r="FJ46" s="175"/>
      <c r="FK46" s="175"/>
      <c r="FL46" s="175"/>
      <c r="FM46" s="175"/>
      <c r="FN46" s="175"/>
      <c r="FO46" s="175"/>
      <c r="FP46" s="175"/>
      <c r="FQ46" s="175"/>
      <c r="FR46" s="175"/>
      <c r="FS46" s="175"/>
      <c r="FT46" s="175"/>
      <c r="FU46" s="175"/>
      <c r="FV46" s="175"/>
      <c r="FW46" s="175"/>
      <c r="FX46" s="175"/>
      <c r="FY46" s="175"/>
      <c r="FZ46" s="175"/>
      <c r="GA46" s="175"/>
      <c r="GB46" s="175"/>
      <c r="GC46" s="175"/>
      <c r="GD46" s="175"/>
      <c r="GE46" s="175"/>
      <c r="GF46" s="175"/>
      <c r="GG46" s="175"/>
      <c r="GH46" s="175"/>
      <c r="GI46" s="175"/>
      <c r="GJ46" s="175"/>
      <c r="GK46" s="175"/>
      <c r="GL46" s="175"/>
      <c r="GM46" s="175"/>
      <c r="GN46" s="175"/>
      <c r="GO46" s="175"/>
      <c r="GP46" s="175"/>
      <c r="GQ46" s="175"/>
      <c r="GR46" s="175"/>
      <c r="GS46" s="175"/>
      <c r="GT46" s="175"/>
      <c r="GU46" s="175"/>
      <c r="GV46" s="175"/>
      <c r="GW46" s="175"/>
      <c r="GX46" s="175"/>
      <c r="GY46" s="175"/>
      <c r="GZ46" s="175"/>
      <c r="HA46" s="175"/>
      <c r="HB46" s="175"/>
      <c r="HC46" s="175"/>
      <c r="HD46" s="175"/>
      <c r="HE46" s="175"/>
      <c r="HF46" s="175"/>
      <c r="HG46" s="175"/>
      <c r="HH46" s="175"/>
      <c r="HI46" s="175"/>
      <c r="HJ46" s="175"/>
      <c r="HK46" s="175"/>
      <c r="HL46" s="175"/>
      <c r="HM46" s="175"/>
      <c r="HN46" s="175"/>
      <c r="HO46" s="175"/>
      <c r="HP46" s="175"/>
      <c r="HQ46" s="175"/>
      <c r="HR46" s="175"/>
      <c r="HS46" s="175"/>
      <c r="HT46" s="175"/>
      <c r="HU46" s="175"/>
      <c r="HV46" s="175"/>
      <c r="HW46" s="175"/>
      <c r="HX46" s="175"/>
      <c r="HY46" s="175"/>
      <c r="HZ46" s="175"/>
      <c r="IA46" s="175"/>
      <c r="IB46" s="175"/>
      <c r="IC46" s="175"/>
      <c r="ID46" s="175"/>
      <c r="IE46" s="175"/>
      <c r="IF46" s="175"/>
      <c r="IG46" s="175"/>
      <c r="IH46" s="175"/>
      <c r="II46" s="175"/>
      <c r="IJ46" s="175"/>
      <c r="IK46" s="175"/>
      <c r="IL46" s="175"/>
      <c r="IM46" s="175"/>
      <c r="IN46" s="175"/>
      <c r="IO46" s="175"/>
      <c r="IP46" s="175"/>
      <c r="IQ46" s="175"/>
      <c r="IR46" s="175"/>
      <c r="IS46" s="175"/>
      <c r="IT46" s="142"/>
      <c r="IU46" s="142"/>
      <c r="IV46" s="142"/>
    </row>
    <row r="47" s="35" customFormat="1" ht="22.5" customHeight="1" spans="1:256">
      <c r="A47" s="124" t="s">
        <v>1323</v>
      </c>
      <c r="B47" s="128"/>
      <c r="C47" s="139"/>
      <c r="D47" s="100"/>
      <c r="E47" s="191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75"/>
      <c r="DH47" s="175"/>
      <c r="DI47" s="175"/>
      <c r="DJ47" s="175"/>
      <c r="DK47" s="175"/>
      <c r="DL47" s="175"/>
      <c r="DM47" s="175"/>
      <c r="DN47" s="175"/>
      <c r="DO47" s="175"/>
      <c r="DP47" s="175"/>
      <c r="DQ47" s="175"/>
      <c r="DR47" s="175"/>
      <c r="DS47" s="175"/>
      <c r="DT47" s="175"/>
      <c r="DU47" s="175"/>
      <c r="DV47" s="175"/>
      <c r="DW47" s="175"/>
      <c r="DX47" s="175"/>
      <c r="DY47" s="175"/>
      <c r="DZ47" s="175"/>
      <c r="EA47" s="175"/>
      <c r="EB47" s="175"/>
      <c r="EC47" s="175"/>
      <c r="ED47" s="175"/>
      <c r="EE47" s="175"/>
      <c r="EF47" s="175"/>
      <c r="EG47" s="175"/>
      <c r="EH47" s="175"/>
      <c r="EI47" s="175"/>
      <c r="EJ47" s="175"/>
      <c r="EK47" s="175"/>
      <c r="EL47" s="175"/>
      <c r="EM47" s="175"/>
      <c r="EN47" s="175"/>
      <c r="EO47" s="175"/>
      <c r="EP47" s="175"/>
      <c r="EQ47" s="175"/>
      <c r="ER47" s="175"/>
      <c r="ES47" s="175"/>
      <c r="ET47" s="175"/>
      <c r="EU47" s="175"/>
      <c r="EV47" s="175"/>
      <c r="EW47" s="175"/>
      <c r="EX47" s="175"/>
      <c r="EY47" s="175"/>
      <c r="EZ47" s="175"/>
      <c r="FA47" s="175"/>
      <c r="FB47" s="175"/>
      <c r="FC47" s="175"/>
      <c r="FD47" s="175"/>
      <c r="FE47" s="175"/>
      <c r="FF47" s="175"/>
      <c r="FG47" s="175"/>
      <c r="FH47" s="175"/>
      <c r="FI47" s="175"/>
      <c r="FJ47" s="175"/>
      <c r="FK47" s="175"/>
      <c r="FL47" s="175"/>
      <c r="FM47" s="175"/>
      <c r="FN47" s="175"/>
      <c r="FO47" s="175"/>
      <c r="FP47" s="175"/>
      <c r="FQ47" s="175"/>
      <c r="FR47" s="175"/>
      <c r="FS47" s="175"/>
      <c r="FT47" s="175"/>
      <c r="FU47" s="175"/>
      <c r="FV47" s="175"/>
      <c r="FW47" s="175"/>
      <c r="FX47" s="175"/>
      <c r="FY47" s="175"/>
      <c r="FZ47" s="175"/>
      <c r="GA47" s="175"/>
      <c r="GB47" s="175"/>
      <c r="GC47" s="175"/>
      <c r="GD47" s="175"/>
      <c r="GE47" s="175"/>
      <c r="GF47" s="175"/>
      <c r="GG47" s="175"/>
      <c r="GH47" s="175"/>
      <c r="GI47" s="175"/>
      <c r="GJ47" s="175"/>
      <c r="GK47" s="175"/>
      <c r="GL47" s="175"/>
      <c r="GM47" s="175"/>
      <c r="GN47" s="175"/>
      <c r="GO47" s="175"/>
      <c r="GP47" s="175"/>
      <c r="GQ47" s="175"/>
      <c r="GR47" s="175"/>
      <c r="GS47" s="175"/>
      <c r="GT47" s="175"/>
      <c r="GU47" s="175"/>
      <c r="GV47" s="175"/>
      <c r="GW47" s="175"/>
      <c r="GX47" s="175"/>
      <c r="GY47" s="175"/>
      <c r="GZ47" s="175"/>
      <c r="HA47" s="175"/>
      <c r="HB47" s="175"/>
      <c r="HC47" s="175"/>
      <c r="HD47" s="175"/>
      <c r="HE47" s="175"/>
      <c r="HF47" s="175"/>
      <c r="HG47" s="175"/>
      <c r="HH47" s="175"/>
      <c r="HI47" s="175"/>
      <c r="HJ47" s="175"/>
      <c r="HK47" s="175"/>
      <c r="HL47" s="175"/>
      <c r="HM47" s="175"/>
      <c r="HN47" s="175"/>
      <c r="HO47" s="175"/>
      <c r="HP47" s="175"/>
      <c r="HQ47" s="175"/>
      <c r="HR47" s="175"/>
      <c r="HS47" s="175"/>
      <c r="HT47" s="175"/>
      <c r="HU47" s="175"/>
      <c r="HV47" s="175"/>
      <c r="HW47" s="175"/>
      <c r="HX47" s="175"/>
      <c r="HY47" s="175"/>
      <c r="HZ47" s="175"/>
      <c r="IA47" s="175"/>
      <c r="IB47" s="175"/>
      <c r="IC47" s="175"/>
      <c r="ID47" s="175"/>
      <c r="IE47" s="175"/>
      <c r="IF47" s="175"/>
      <c r="IG47" s="175"/>
      <c r="IH47" s="175"/>
      <c r="II47" s="175"/>
      <c r="IJ47" s="175"/>
      <c r="IK47" s="175"/>
      <c r="IL47" s="175"/>
      <c r="IM47" s="175"/>
      <c r="IN47" s="175"/>
      <c r="IO47" s="175"/>
      <c r="IP47" s="175"/>
      <c r="IQ47" s="175"/>
      <c r="IR47" s="175"/>
      <c r="IS47" s="175"/>
      <c r="IT47" s="142"/>
      <c r="IU47" s="142"/>
      <c r="IV47" s="142"/>
    </row>
    <row r="48" s="35" customFormat="1" ht="22.5" customHeight="1" spans="1:256">
      <c r="A48" s="124" t="s">
        <v>1324</v>
      </c>
      <c r="B48" s="128"/>
      <c r="C48" s="139"/>
      <c r="D48" s="100"/>
      <c r="E48" s="191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  <c r="IT48" s="142"/>
      <c r="IU48" s="142"/>
      <c r="IV48" s="142"/>
    </row>
    <row r="49" s="35" customFormat="1" ht="22.5" customHeight="1" spans="1:256">
      <c r="A49" s="124" t="s">
        <v>1325</v>
      </c>
      <c r="B49" s="128"/>
      <c r="C49" s="139"/>
      <c r="D49" s="100"/>
      <c r="E49" s="191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  <c r="CO49" s="175"/>
      <c r="CP49" s="175"/>
      <c r="CQ49" s="175"/>
      <c r="CR49" s="175"/>
      <c r="CS49" s="175"/>
      <c r="CT49" s="175"/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  <c r="IT49" s="142"/>
      <c r="IU49" s="142"/>
      <c r="IV49" s="142"/>
    </row>
    <row r="50" s="35" customFormat="1" ht="22.5" customHeight="1" spans="1:256">
      <c r="A50" s="124" t="s">
        <v>1326</v>
      </c>
      <c r="B50" s="128">
        <v>1818</v>
      </c>
      <c r="C50" s="139">
        <v>1818</v>
      </c>
      <c r="D50" s="100">
        <f>(C50-B50)/B50</f>
        <v>0</v>
      </c>
      <c r="E50" s="191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5"/>
      <c r="CM50" s="175"/>
      <c r="CN50" s="175"/>
      <c r="CO50" s="175"/>
      <c r="CP50" s="175"/>
      <c r="CQ50" s="175"/>
      <c r="CR50" s="175"/>
      <c r="CS50" s="175"/>
      <c r="CT50" s="175"/>
      <c r="CU50" s="175"/>
      <c r="CV50" s="175"/>
      <c r="CW50" s="175"/>
      <c r="CX50" s="175"/>
      <c r="CY50" s="175"/>
      <c r="CZ50" s="175"/>
      <c r="DA50" s="175"/>
      <c r="DB50" s="175"/>
      <c r="DC50" s="175"/>
      <c r="DD50" s="175"/>
      <c r="DE50" s="175"/>
      <c r="DF50" s="175"/>
      <c r="DG50" s="175"/>
      <c r="DH50" s="175"/>
      <c r="DI50" s="175"/>
      <c r="DJ50" s="175"/>
      <c r="DK50" s="175"/>
      <c r="DL50" s="175"/>
      <c r="DM50" s="175"/>
      <c r="DN50" s="175"/>
      <c r="DO50" s="175"/>
      <c r="DP50" s="175"/>
      <c r="DQ50" s="175"/>
      <c r="DR50" s="175"/>
      <c r="DS50" s="175"/>
      <c r="DT50" s="175"/>
      <c r="DU50" s="175"/>
      <c r="DV50" s="175"/>
      <c r="DW50" s="175"/>
      <c r="DX50" s="175"/>
      <c r="DY50" s="175"/>
      <c r="DZ50" s="175"/>
      <c r="EA50" s="175"/>
      <c r="EB50" s="175"/>
      <c r="EC50" s="175"/>
      <c r="ED50" s="175"/>
      <c r="EE50" s="175"/>
      <c r="EF50" s="175"/>
      <c r="EG50" s="175"/>
      <c r="EH50" s="175"/>
      <c r="EI50" s="175"/>
      <c r="EJ50" s="175"/>
      <c r="EK50" s="175"/>
      <c r="EL50" s="175"/>
      <c r="EM50" s="175"/>
      <c r="EN50" s="175"/>
      <c r="EO50" s="175"/>
      <c r="EP50" s="175"/>
      <c r="EQ50" s="175"/>
      <c r="ER50" s="175"/>
      <c r="ES50" s="175"/>
      <c r="ET50" s="175"/>
      <c r="EU50" s="175"/>
      <c r="EV50" s="175"/>
      <c r="EW50" s="175"/>
      <c r="EX50" s="175"/>
      <c r="EY50" s="175"/>
      <c r="EZ50" s="175"/>
      <c r="FA50" s="175"/>
      <c r="FB50" s="175"/>
      <c r="FC50" s="175"/>
      <c r="FD50" s="175"/>
      <c r="FE50" s="175"/>
      <c r="FF50" s="175"/>
      <c r="FG50" s="175"/>
      <c r="FH50" s="175"/>
      <c r="FI50" s="175"/>
      <c r="FJ50" s="175"/>
      <c r="FK50" s="175"/>
      <c r="FL50" s="175"/>
      <c r="FM50" s="175"/>
      <c r="FN50" s="175"/>
      <c r="FO50" s="175"/>
      <c r="FP50" s="175"/>
      <c r="FQ50" s="175"/>
      <c r="FR50" s="175"/>
      <c r="FS50" s="175"/>
      <c r="FT50" s="175"/>
      <c r="FU50" s="175"/>
      <c r="FV50" s="175"/>
      <c r="FW50" s="175"/>
      <c r="FX50" s="175"/>
      <c r="FY50" s="175"/>
      <c r="FZ50" s="175"/>
      <c r="GA50" s="175"/>
      <c r="GB50" s="175"/>
      <c r="GC50" s="175"/>
      <c r="GD50" s="175"/>
      <c r="GE50" s="175"/>
      <c r="GF50" s="175"/>
      <c r="GG50" s="175"/>
      <c r="GH50" s="175"/>
      <c r="GI50" s="175"/>
      <c r="GJ50" s="175"/>
      <c r="GK50" s="175"/>
      <c r="GL50" s="175"/>
      <c r="GM50" s="175"/>
      <c r="GN50" s="175"/>
      <c r="GO50" s="175"/>
      <c r="GP50" s="175"/>
      <c r="GQ50" s="175"/>
      <c r="GR50" s="175"/>
      <c r="GS50" s="175"/>
      <c r="GT50" s="175"/>
      <c r="GU50" s="175"/>
      <c r="GV50" s="175"/>
      <c r="GW50" s="175"/>
      <c r="GX50" s="175"/>
      <c r="GY50" s="175"/>
      <c r="GZ50" s="175"/>
      <c r="HA50" s="175"/>
      <c r="HB50" s="175"/>
      <c r="HC50" s="175"/>
      <c r="HD50" s="175"/>
      <c r="HE50" s="175"/>
      <c r="HF50" s="175"/>
      <c r="HG50" s="175"/>
      <c r="HH50" s="175"/>
      <c r="HI50" s="175"/>
      <c r="HJ50" s="175"/>
      <c r="HK50" s="175"/>
      <c r="HL50" s="175"/>
      <c r="HM50" s="175"/>
      <c r="HN50" s="175"/>
      <c r="HO50" s="175"/>
      <c r="HP50" s="175"/>
      <c r="HQ50" s="175"/>
      <c r="HR50" s="175"/>
      <c r="HS50" s="175"/>
      <c r="HT50" s="175"/>
      <c r="HU50" s="175"/>
      <c r="HV50" s="175"/>
      <c r="HW50" s="175"/>
      <c r="HX50" s="175"/>
      <c r="HY50" s="175"/>
      <c r="HZ50" s="175"/>
      <c r="IA50" s="175"/>
      <c r="IB50" s="175"/>
      <c r="IC50" s="175"/>
      <c r="ID50" s="175"/>
      <c r="IE50" s="175"/>
      <c r="IF50" s="175"/>
      <c r="IG50" s="175"/>
      <c r="IH50" s="175"/>
      <c r="II50" s="175"/>
      <c r="IJ50" s="175"/>
      <c r="IK50" s="175"/>
      <c r="IL50" s="175"/>
      <c r="IM50" s="175"/>
      <c r="IN50" s="175"/>
      <c r="IO50" s="175"/>
      <c r="IP50" s="175"/>
      <c r="IQ50" s="175"/>
      <c r="IR50" s="175"/>
      <c r="IS50" s="175"/>
      <c r="IT50" s="142"/>
      <c r="IU50" s="142"/>
      <c r="IV50" s="142"/>
    </row>
    <row r="51" s="35" customFormat="1" ht="22.5" customHeight="1" spans="1:256">
      <c r="A51" s="185" t="s">
        <v>1327</v>
      </c>
      <c r="B51" s="186">
        <f>B52</f>
        <v>520</v>
      </c>
      <c r="C51" s="186"/>
      <c r="D51" s="100">
        <f>(C51-B51)/B51</f>
        <v>-1</v>
      </c>
      <c r="E51" s="191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  <c r="CH51" s="175"/>
      <c r="CI51" s="175"/>
      <c r="CJ51" s="175"/>
      <c r="CK51" s="175"/>
      <c r="CL51" s="175"/>
      <c r="CM51" s="175"/>
      <c r="CN51" s="175"/>
      <c r="CO51" s="175"/>
      <c r="CP51" s="175"/>
      <c r="CQ51" s="175"/>
      <c r="CR51" s="175"/>
      <c r="CS51" s="175"/>
      <c r="CT51" s="175"/>
      <c r="CU51" s="175"/>
      <c r="CV51" s="175"/>
      <c r="CW51" s="175"/>
      <c r="CX51" s="175"/>
      <c r="CY51" s="175"/>
      <c r="CZ51" s="175"/>
      <c r="DA51" s="175"/>
      <c r="DB51" s="175"/>
      <c r="DC51" s="175"/>
      <c r="DD51" s="175"/>
      <c r="DE51" s="175"/>
      <c r="DF51" s="175"/>
      <c r="DG51" s="175"/>
      <c r="DH51" s="175"/>
      <c r="DI51" s="175"/>
      <c r="DJ51" s="175"/>
      <c r="DK51" s="175"/>
      <c r="DL51" s="175"/>
      <c r="DM51" s="175"/>
      <c r="DN51" s="175"/>
      <c r="DO51" s="175"/>
      <c r="DP51" s="175"/>
      <c r="DQ51" s="175"/>
      <c r="DR51" s="175"/>
      <c r="DS51" s="175"/>
      <c r="DT51" s="175"/>
      <c r="DU51" s="175"/>
      <c r="DV51" s="175"/>
      <c r="DW51" s="175"/>
      <c r="DX51" s="175"/>
      <c r="DY51" s="175"/>
      <c r="DZ51" s="175"/>
      <c r="EA51" s="175"/>
      <c r="EB51" s="175"/>
      <c r="EC51" s="175"/>
      <c r="ED51" s="175"/>
      <c r="EE51" s="175"/>
      <c r="EF51" s="175"/>
      <c r="EG51" s="175"/>
      <c r="EH51" s="175"/>
      <c r="EI51" s="175"/>
      <c r="EJ51" s="175"/>
      <c r="EK51" s="175"/>
      <c r="EL51" s="175"/>
      <c r="EM51" s="175"/>
      <c r="EN51" s="175"/>
      <c r="EO51" s="175"/>
      <c r="EP51" s="175"/>
      <c r="EQ51" s="175"/>
      <c r="ER51" s="175"/>
      <c r="ES51" s="175"/>
      <c r="ET51" s="175"/>
      <c r="EU51" s="175"/>
      <c r="EV51" s="175"/>
      <c r="EW51" s="175"/>
      <c r="EX51" s="175"/>
      <c r="EY51" s="175"/>
      <c r="EZ51" s="175"/>
      <c r="FA51" s="175"/>
      <c r="FB51" s="175"/>
      <c r="FC51" s="175"/>
      <c r="FD51" s="175"/>
      <c r="FE51" s="175"/>
      <c r="FF51" s="175"/>
      <c r="FG51" s="175"/>
      <c r="FH51" s="175"/>
      <c r="FI51" s="175"/>
      <c r="FJ51" s="175"/>
      <c r="FK51" s="175"/>
      <c r="FL51" s="175"/>
      <c r="FM51" s="175"/>
      <c r="FN51" s="175"/>
      <c r="FO51" s="175"/>
      <c r="FP51" s="175"/>
      <c r="FQ51" s="175"/>
      <c r="FR51" s="175"/>
      <c r="FS51" s="175"/>
      <c r="FT51" s="175"/>
      <c r="FU51" s="175"/>
      <c r="FV51" s="175"/>
      <c r="FW51" s="175"/>
      <c r="FX51" s="175"/>
      <c r="FY51" s="175"/>
      <c r="FZ51" s="175"/>
      <c r="GA51" s="175"/>
      <c r="GB51" s="175"/>
      <c r="GC51" s="175"/>
      <c r="GD51" s="175"/>
      <c r="GE51" s="175"/>
      <c r="GF51" s="175"/>
      <c r="GG51" s="175"/>
      <c r="GH51" s="175"/>
      <c r="GI51" s="175"/>
      <c r="GJ51" s="175"/>
      <c r="GK51" s="175"/>
      <c r="GL51" s="175"/>
      <c r="GM51" s="175"/>
      <c r="GN51" s="175"/>
      <c r="GO51" s="175"/>
      <c r="GP51" s="175"/>
      <c r="GQ51" s="175"/>
      <c r="GR51" s="175"/>
      <c r="GS51" s="175"/>
      <c r="GT51" s="175"/>
      <c r="GU51" s="175"/>
      <c r="GV51" s="175"/>
      <c r="GW51" s="175"/>
      <c r="GX51" s="175"/>
      <c r="GY51" s="175"/>
      <c r="GZ51" s="175"/>
      <c r="HA51" s="175"/>
      <c r="HB51" s="175"/>
      <c r="HC51" s="175"/>
      <c r="HD51" s="175"/>
      <c r="HE51" s="175"/>
      <c r="HF51" s="175"/>
      <c r="HG51" s="175"/>
      <c r="HH51" s="175"/>
      <c r="HI51" s="175"/>
      <c r="HJ51" s="175"/>
      <c r="HK51" s="175"/>
      <c r="HL51" s="175"/>
      <c r="HM51" s="175"/>
      <c r="HN51" s="175"/>
      <c r="HO51" s="175"/>
      <c r="HP51" s="175"/>
      <c r="HQ51" s="175"/>
      <c r="HR51" s="175"/>
      <c r="HS51" s="175"/>
      <c r="HT51" s="175"/>
      <c r="HU51" s="175"/>
      <c r="HV51" s="175"/>
      <c r="HW51" s="175"/>
      <c r="HX51" s="175"/>
      <c r="HY51" s="175"/>
      <c r="HZ51" s="175"/>
      <c r="IA51" s="175"/>
      <c r="IB51" s="175"/>
      <c r="IC51" s="175"/>
      <c r="ID51" s="175"/>
      <c r="IE51" s="175"/>
      <c r="IF51" s="175"/>
      <c r="IG51" s="175"/>
      <c r="IH51" s="175"/>
      <c r="II51" s="175"/>
      <c r="IJ51" s="175"/>
      <c r="IK51" s="175"/>
      <c r="IL51" s="175"/>
      <c r="IM51" s="175"/>
      <c r="IN51" s="175"/>
      <c r="IO51" s="175"/>
      <c r="IP51" s="175"/>
      <c r="IQ51" s="175"/>
      <c r="IR51" s="175"/>
      <c r="IS51" s="175"/>
      <c r="IT51" s="142"/>
      <c r="IU51" s="142"/>
      <c r="IV51" s="142"/>
    </row>
    <row r="52" s="35" customFormat="1" ht="22.5" customHeight="1" spans="1:256">
      <c r="A52" s="124" t="s">
        <v>1328</v>
      </c>
      <c r="B52" s="128">
        <v>520</v>
      </c>
      <c r="C52" s="139"/>
      <c r="D52" s="100">
        <f>(C52-B52)/B52</f>
        <v>-1</v>
      </c>
      <c r="E52" s="191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  <c r="CH52" s="175"/>
      <c r="CI52" s="175"/>
      <c r="CJ52" s="175"/>
      <c r="CK52" s="175"/>
      <c r="CL52" s="175"/>
      <c r="CM52" s="175"/>
      <c r="CN52" s="175"/>
      <c r="CO52" s="175"/>
      <c r="CP52" s="175"/>
      <c r="CQ52" s="175"/>
      <c r="CR52" s="175"/>
      <c r="CS52" s="175"/>
      <c r="CT52" s="175"/>
      <c r="CU52" s="175"/>
      <c r="CV52" s="175"/>
      <c r="CW52" s="175"/>
      <c r="CX52" s="175"/>
      <c r="CY52" s="175"/>
      <c r="CZ52" s="175"/>
      <c r="DA52" s="175"/>
      <c r="DB52" s="175"/>
      <c r="DC52" s="175"/>
      <c r="DD52" s="175"/>
      <c r="DE52" s="175"/>
      <c r="DF52" s="175"/>
      <c r="DG52" s="175"/>
      <c r="DH52" s="175"/>
      <c r="DI52" s="175"/>
      <c r="DJ52" s="175"/>
      <c r="DK52" s="175"/>
      <c r="DL52" s="175"/>
      <c r="DM52" s="175"/>
      <c r="DN52" s="175"/>
      <c r="DO52" s="175"/>
      <c r="DP52" s="175"/>
      <c r="DQ52" s="175"/>
      <c r="DR52" s="175"/>
      <c r="DS52" s="175"/>
      <c r="DT52" s="175"/>
      <c r="DU52" s="175"/>
      <c r="DV52" s="175"/>
      <c r="DW52" s="175"/>
      <c r="DX52" s="175"/>
      <c r="DY52" s="175"/>
      <c r="DZ52" s="175"/>
      <c r="EA52" s="175"/>
      <c r="EB52" s="175"/>
      <c r="EC52" s="175"/>
      <c r="ED52" s="175"/>
      <c r="EE52" s="175"/>
      <c r="EF52" s="175"/>
      <c r="EG52" s="175"/>
      <c r="EH52" s="175"/>
      <c r="EI52" s="175"/>
      <c r="EJ52" s="175"/>
      <c r="EK52" s="175"/>
      <c r="EL52" s="175"/>
      <c r="EM52" s="175"/>
      <c r="EN52" s="175"/>
      <c r="EO52" s="175"/>
      <c r="EP52" s="175"/>
      <c r="EQ52" s="175"/>
      <c r="ER52" s="175"/>
      <c r="ES52" s="175"/>
      <c r="ET52" s="175"/>
      <c r="EU52" s="175"/>
      <c r="EV52" s="175"/>
      <c r="EW52" s="175"/>
      <c r="EX52" s="175"/>
      <c r="EY52" s="175"/>
      <c r="EZ52" s="175"/>
      <c r="FA52" s="175"/>
      <c r="FB52" s="175"/>
      <c r="FC52" s="175"/>
      <c r="FD52" s="175"/>
      <c r="FE52" s="175"/>
      <c r="FF52" s="175"/>
      <c r="FG52" s="175"/>
      <c r="FH52" s="175"/>
      <c r="FI52" s="175"/>
      <c r="FJ52" s="175"/>
      <c r="FK52" s="175"/>
      <c r="FL52" s="175"/>
      <c r="FM52" s="175"/>
      <c r="FN52" s="175"/>
      <c r="FO52" s="175"/>
      <c r="FP52" s="175"/>
      <c r="FQ52" s="175"/>
      <c r="FR52" s="175"/>
      <c r="FS52" s="175"/>
      <c r="FT52" s="175"/>
      <c r="FU52" s="175"/>
      <c r="FV52" s="175"/>
      <c r="FW52" s="175"/>
      <c r="FX52" s="175"/>
      <c r="FY52" s="175"/>
      <c r="FZ52" s="175"/>
      <c r="GA52" s="175"/>
      <c r="GB52" s="175"/>
      <c r="GC52" s="175"/>
      <c r="GD52" s="175"/>
      <c r="GE52" s="175"/>
      <c r="GF52" s="175"/>
      <c r="GG52" s="175"/>
      <c r="GH52" s="175"/>
      <c r="GI52" s="175"/>
      <c r="GJ52" s="175"/>
      <c r="GK52" s="175"/>
      <c r="GL52" s="175"/>
      <c r="GM52" s="175"/>
      <c r="GN52" s="175"/>
      <c r="GO52" s="175"/>
      <c r="GP52" s="175"/>
      <c r="GQ52" s="175"/>
      <c r="GR52" s="175"/>
      <c r="GS52" s="175"/>
      <c r="GT52" s="175"/>
      <c r="GU52" s="175"/>
      <c r="GV52" s="175"/>
      <c r="GW52" s="175"/>
      <c r="GX52" s="175"/>
      <c r="GY52" s="175"/>
      <c r="GZ52" s="175"/>
      <c r="HA52" s="175"/>
      <c r="HB52" s="175"/>
      <c r="HC52" s="175"/>
      <c r="HD52" s="175"/>
      <c r="HE52" s="175"/>
      <c r="HF52" s="175"/>
      <c r="HG52" s="175"/>
      <c r="HH52" s="175"/>
      <c r="HI52" s="175"/>
      <c r="HJ52" s="175"/>
      <c r="HK52" s="175"/>
      <c r="HL52" s="175"/>
      <c r="HM52" s="175"/>
      <c r="HN52" s="175"/>
      <c r="HO52" s="175"/>
      <c r="HP52" s="175"/>
      <c r="HQ52" s="175"/>
      <c r="HR52" s="175"/>
      <c r="HS52" s="175"/>
      <c r="HT52" s="175"/>
      <c r="HU52" s="175"/>
      <c r="HV52" s="175"/>
      <c r="HW52" s="175"/>
      <c r="HX52" s="175"/>
      <c r="HY52" s="175"/>
      <c r="HZ52" s="175"/>
      <c r="IA52" s="175"/>
      <c r="IB52" s="175"/>
      <c r="IC52" s="175"/>
      <c r="ID52" s="175"/>
      <c r="IE52" s="175"/>
      <c r="IF52" s="175"/>
      <c r="IG52" s="175"/>
      <c r="IH52" s="175"/>
      <c r="II52" s="175"/>
      <c r="IJ52" s="175"/>
      <c r="IK52" s="175"/>
      <c r="IL52" s="175"/>
      <c r="IM52" s="175"/>
      <c r="IN52" s="175"/>
      <c r="IO52" s="175"/>
      <c r="IP52" s="175"/>
      <c r="IQ52" s="175"/>
      <c r="IR52" s="175"/>
      <c r="IS52" s="175"/>
      <c r="IT52" s="142"/>
      <c r="IU52" s="142"/>
      <c r="IV52" s="142"/>
    </row>
    <row r="53" s="133" customFormat="1" ht="22.5" customHeight="1" spans="1:256">
      <c r="A53" s="194" t="s">
        <v>1329</v>
      </c>
      <c r="B53" s="186">
        <f>B38+B10+B5+B42+B51</f>
        <v>63724</v>
      </c>
      <c r="C53" s="186">
        <f>C38+C10+C5+C42+C51</f>
        <v>96615</v>
      </c>
      <c r="D53" s="187">
        <f>(C53-B53)/B53</f>
        <v>0.516147762224594</v>
      </c>
      <c r="E53" s="188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  <c r="DD53" s="176"/>
      <c r="DE53" s="176"/>
      <c r="DF53" s="176"/>
      <c r="DG53" s="176"/>
      <c r="DH53" s="176"/>
      <c r="DI53" s="176"/>
      <c r="DJ53" s="176"/>
      <c r="DK53" s="176"/>
      <c r="DL53" s="176"/>
      <c r="DM53" s="176"/>
      <c r="DN53" s="176"/>
      <c r="DO53" s="176"/>
      <c r="DP53" s="176"/>
      <c r="DQ53" s="176"/>
      <c r="DR53" s="176"/>
      <c r="DS53" s="176"/>
      <c r="DT53" s="176"/>
      <c r="DU53" s="176"/>
      <c r="DV53" s="176"/>
      <c r="DW53" s="176"/>
      <c r="DX53" s="176"/>
      <c r="DY53" s="176"/>
      <c r="DZ53" s="176"/>
      <c r="EA53" s="176"/>
      <c r="EB53" s="176"/>
      <c r="EC53" s="176"/>
      <c r="ED53" s="176"/>
      <c r="EE53" s="176"/>
      <c r="EF53" s="176"/>
      <c r="EG53" s="176"/>
      <c r="EH53" s="176"/>
      <c r="EI53" s="176"/>
      <c r="EJ53" s="176"/>
      <c r="EK53" s="176"/>
      <c r="EL53" s="176"/>
      <c r="EM53" s="176"/>
      <c r="EN53" s="176"/>
      <c r="EO53" s="176"/>
      <c r="EP53" s="176"/>
      <c r="EQ53" s="176"/>
      <c r="ER53" s="176"/>
      <c r="ES53" s="176"/>
      <c r="ET53" s="176"/>
      <c r="EU53" s="176"/>
      <c r="EV53" s="176"/>
      <c r="EW53" s="176"/>
      <c r="EX53" s="176"/>
      <c r="EY53" s="176"/>
      <c r="EZ53" s="176"/>
      <c r="FA53" s="176"/>
      <c r="FB53" s="176"/>
      <c r="FC53" s="176"/>
      <c r="FD53" s="176"/>
      <c r="FE53" s="176"/>
      <c r="FF53" s="176"/>
      <c r="FG53" s="176"/>
      <c r="FH53" s="176"/>
      <c r="FI53" s="176"/>
      <c r="FJ53" s="176"/>
      <c r="FK53" s="176"/>
      <c r="FL53" s="176"/>
      <c r="FM53" s="176"/>
      <c r="FN53" s="176"/>
      <c r="FO53" s="176"/>
      <c r="FP53" s="176"/>
      <c r="FQ53" s="176"/>
      <c r="FR53" s="176"/>
      <c r="FS53" s="176"/>
      <c r="FT53" s="176"/>
      <c r="FU53" s="176"/>
      <c r="FV53" s="176"/>
      <c r="FW53" s="176"/>
      <c r="FX53" s="176"/>
      <c r="FY53" s="176"/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C53" s="176"/>
      <c r="HD53" s="176"/>
      <c r="HE53" s="176"/>
      <c r="HF53" s="176"/>
      <c r="HG53" s="176"/>
      <c r="HH53" s="176"/>
      <c r="HI53" s="176"/>
      <c r="HJ53" s="176"/>
      <c r="HK53" s="176"/>
      <c r="HL53" s="176"/>
      <c r="HM53" s="176"/>
      <c r="HN53" s="176"/>
      <c r="HO53" s="176"/>
      <c r="HP53" s="176"/>
      <c r="HQ53" s="176"/>
      <c r="HR53" s="176"/>
      <c r="HS53" s="176"/>
      <c r="HT53" s="176"/>
      <c r="HU53" s="176"/>
      <c r="HV53" s="176"/>
      <c r="HW53" s="176"/>
      <c r="HX53" s="176"/>
      <c r="HY53" s="176"/>
      <c r="HZ53" s="176"/>
      <c r="IA53" s="176"/>
      <c r="IB53" s="176"/>
      <c r="IC53" s="176"/>
      <c r="ID53" s="176"/>
      <c r="IE53" s="176"/>
      <c r="IF53" s="176"/>
      <c r="IG53" s="176"/>
      <c r="IH53" s="176"/>
      <c r="II53" s="176"/>
      <c r="IJ53" s="176"/>
      <c r="IK53" s="176"/>
      <c r="IL53" s="176"/>
      <c r="IM53" s="176"/>
      <c r="IN53" s="176"/>
      <c r="IO53" s="176"/>
      <c r="IP53" s="176"/>
      <c r="IQ53" s="176"/>
      <c r="IR53" s="176"/>
      <c r="IS53" s="176"/>
      <c r="IT53" s="143"/>
      <c r="IU53" s="143"/>
      <c r="IV53" s="143"/>
    </row>
  </sheetData>
  <mergeCells count="2">
    <mergeCell ref="A2:E2"/>
    <mergeCell ref="D3:E3"/>
  </mergeCells>
  <printOptions horizontalCentered="1"/>
  <pageMargins left="0.55" right="0.55" top="1.01875" bottom="0.86875" header="0.509027777777778" footer="0.509027777777778"/>
  <pageSetup paperSize="9" firstPageNumber="4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2"/>
  <sheetViews>
    <sheetView workbookViewId="0">
      <selection activeCell="C7" sqref="C7"/>
    </sheetView>
  </sheetViews>
  <sheetFormatPr defaultColWidth="9" defaultRowHeight="14.25"/>
  <cols>
    <col min="1" max="1" width="39.375" style="152" customWidth="1"/>
    <col min="2" max="2" width="15.5" style="153" customWidth="1"/>
    <col min="3" max="3" width="27.5" style="152" customWidth="1"/>
    <col min="4" max="254" width="9" style="152"/>
    <col min="255" max="256" width="9" style="35"/>
  </cols>
  <sheetData>
    <row r="1" s="148" customFormat="1" ht="24" customHeight="1" spans="1:3">
      <c r="A1" s="154" t="s">
        <v>1330</v>
      </c>
      <c r="B1" s="155"/>
      <c r="C1" s="156"/>
    </row>
    <row r="2" s="149" customFormat="1" ht="35" customHeight="1" spans="1:3">
      <c r="A2" s="157" t="s">
        <v>1331</v>
      </c>
      <c r="B2" s="158"/>
      <c r="C2" s="159"/>
    </row>
    <row r="3" s="150" customFormat="1" ht="27" customHeight="1" spans="2:4">
      <c r="B3" s="160"/>
      <c r="C3" s="161" t="s">
        <v>37</v>
      </c>
      <c r="D3" s="162"/>
    </row>
    <row r="4" s="151" customFormat="1" ht="25" customHeight="1" spans="1:3">
      <c r="A4" s="26" t="s">
        <v>1332</v>
      </c>
      <c r="B4" s="163" t="s">
        <v>1215</v>
      </c>
      <c r="C4" s="26" t="s">
        <v>7</v>
      </c>
    </row>
    <row r="5" s="23" customFormat="1" ht="25" customHeight="1" spans="1:3">
      <c r="A5" s="164" t="s">
        <v>1333</v>
      </c>
      <c r="B5" s="165">
        <f>B6</f>
        <v>5000</v>
      </c>
      <c r="C5" s="166"/>
    </row>
    <row r="6" s="23" customFormat="1" ht="25" customHeight="1" spans="1:3">
      <c r="A6" s="167" t="s">
        <v>1334</v>
      </c>
      <c r="B6" s="139">
        <f>B7</f>
        <v>5000</v>
      </c>
      <c r="C6" s="166"/>
    </row>
    <row r="7" s="5" customFormat="1" ht="25" customHeight="1" spans="1:3">
      <c r="A7" s="168" t="s">
        <v>1335</v>
      </c>
      <c r="B7" s="139">
        <v>5000</v>
      </c>
      <c r="C7" s="139"/>
    </row>
    <row r="8" s="5" customFormat="1" ht="25" customHeight="1" spans="1:3">
      <c r="A8" s="164" t="s">
        <v>1336</v>
      </c>
      <c r="B8" s="165">
        <f>B9</f>
        <v>2500</v>
      </c>
      <c r="C8" s="169"/>
    </row>
    <row r="9" s="5" customFormat="1" ht="25" customHeight="1" spans="1:3">
      <c r="A9" s="167" t="s">
        <v>1334</v>
      </c>
      <c r="B9" s="139">
        <f>B10</f>
        <v>2500</v>
      </c>
      <c r="C9" s="169"/>
    </row>
    <row r="10" s="5" customFormat="1" ht="25" customHeight="1" spans="1:3">
      <c r="A10" s="168" t="s">
        <v>1337</v>
      </c>
      <c r="B10" s="139">
        <v>2500</v>
      </c>
      <c r="C10" s="169"/>
    </row>
    <row r="11" s="5" customFormat="1" ht="25" customHeight="1" spans="1:3">
      <c r="A11" s="164" t="s">
        <v>1338</v>
      </c>
      <c r="B11" s="165">
        <f>B12</f>
        <v>1167</v>
      </c>
      <c r="C11" s="169"/>
    </row>
    <row r="12" s="5" customFormat="1" ht="25" customHeight="1" spans="1:3">
      <c r="A12" s="167" t="s">
        <v>1334</v>
      </c>
      <c r="B12" s="139">
        <f>B13</f>
        <v>1167</v>
      </c>
      <c r="C12" s="169"/>
    </row>
    <row r="13" s="5" customFormat="1" ht="25" customHeight="1" spans="1:3">
      <c r="A13" s="168" t="s">
        <v>1339</v>
      </c>
      <c r="B13" s="139">
        <v>1167</v>
      </c>
      <c r="C13" s="169"/>
    </row>
    <row r="14" s="5" customFormat="1" ht="25" customHeight="1" spans="1:3">
      <c r="A14" s="164" t="s">
        <v>1340</v>
      </c>
      <c r="B14" s="165">
        <f>B15</f>
        <v>2500</v>
      </c>
      <c r="C14" s="169"/>
    </row>
    <row r="15" s="5" customFormat="1" ht="25" customHeight="1" spans="1:3">
      <c r="A15" s="167" t="s">
        <v>1334</v>
      </c>
      <c r="B15" s="139">
        <f>B16+B17</f>
        <v>2500</v>
      </c>
      <c r="C15" s="169"/>
    </row>
    <row r="16" s="5" customFormat="1" ht="25" customHeight="1" spans="1:3">
      <c r="A16" s="168" t="s">
        <v>1341</v>
      </c>
      <c r="B16" s="139">
        <v>1000</v>
      </c>
      <c r="C16" s="169"/>
    </row>
    <row r="17" s="5" customFormat="1" ht="25" customHeight="1" spans="1:3">
      <c r="A17" s="168" t="s">
        <v>1342</v>
      </c>
      <c r="B17" s="139">
        <v>1500</v>
      </c>
      <c r="C17" s="169"/>
    </row>
    <row r="18" s="23" customFormat="1" ht="25" customHeight="1" spans="1:254">
      <c r="A18" s="164" t="s">
        <v>1343</v>
      </c>
      <c r="B18" s="165">
        <f>B19</f>
        <v>170</v>
      </c>
      <c r="C18" s="170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</row>
    <row r="19" s="23" customFormat="1" ht="25" customHeight="1" spans="1:254">
      <c r="A19" s="167" t="s">
        <v>1334</v>
      </c>
      <c r="B19" s="139">
        <f>B20</f>
        <v>170</v>
      </c>
      <c r="C19" s="170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</row>
    <row r="20" s="23" customFormat="1" ht="25" customHeight="1" spans="1:254">
      <c r="A20" s="172" t="s">
        <v>1344</v>
      </c>
      <c r="B20" s="165">
        <v>170</v>
      </c>
      <c r="C20" s="170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</row>
    <row r="21" s="23" customFormat="1" ht="25" customHeight="1" spans="1:3">
      <c r="A21" s="173" t="s">
        <v>1345</v>
      </c>
      <c r="B21" s="165">
        <f>B5+B11+B14+B18+B8</f>
        <v>11337</v>
      </c>
      <c r="C21" s="174"/>
    </row>
    <row r="22" s="23" customFormat="1" ht="25" customHeight="1" spans="1:3">
      <c r="A22" s="173" t="s">
        <v>1346</v>
      </c>
      <c r="B22" s="165">
        <f>B21</f>
        <v>11337</v>
      </c>
      <c r="C22" s="174"/>
    </row>
  </sheetData>
  <mergeCells count="1">
    <mergeCell ref="A2:C2"/>
  </mergeCells>
  <pageMargins left="0.75" right="0.590277777777778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26"/>
  <sheetViews>
    <sheetView showZeros="0" workbookViewId="0">
      <selection activeCell="D29" sqref="D29"/>
    </sheetView>
  </sheetViews>
  <sheetFormatPr defaultColWidth="9" defaultRowHeight="14.25" outlineLevelCol="4"/>
  <cols>
    <col min="1" max="1" width="38.125" customWidth="1"/>
    <col min="2" max="2" width="9.875" customWidth="1"/>
    <col min="3" max="3" width="11" customWidth="1"/>
    <col min="4" max="4" width="9" customWidth="1"/>
    <col min="5" max="5" width="12.25" customWidth="1"/>
  </cols>
  <sheetData>
    <row r="1" ht="25" customHeight="1" spans="1:5">
      <c r="A1" s="8" t="s">
        <v>1347</v>
      </c>
      <c r="B1" s="133"/>
      <c r="C1" s="133"/>
      <c r="D1" s="133"/>
      <c r="E1" s="133"/>
    </row>
    <row r="2" ht="25" customHeight="1" spans="1:5">
      <c r="A2" s="58" t="s">
        <v>1348</v>
      </c>
      <c r="B2" s="58"/>
      <c r="C2" s="58"/>
      <c r="D2" s="58"/>
      <c r="E2" s="58"/>
    </row>
    <row r="3" ht="25" customHeight="1" spans="1:5">
      <c r="A3" s="134" t="s">
        <v>2</v>
      </c>
      <c r="B3" s="134"/>
      <c r="C3" s="134"/>
      <c r="D3" s="134"/>
      <c r="E3" s="134"/>
    </row>
    <row r="4" ht="36" spans="1:5">
      <c r="A4" s="135" t="s">
        <v>3</v>
      </c>
      <c r="B4" s="136" t="s">
        <v>39</v>
      </c>
      <c r="C4" s="136" t="s">
        <v>5</v>
      </c>
      <c r="D4" s="137" t="s">
        <v>1349</v>
      </c>
      <c r="E4" s="96" t="s">
        <v>7</v>
      </c>
    </row>
    <row r="5" ht="20" customHeight="1" spans="1:5">
      <c r="A5" s="138" t="s">
        <v>1350</v>
      </c>
      <c r="B5" s="105"/>
      <c r="C5" s="139"/>
      <c r="D5" s="140"/>
      <c r="E5" s="96"/>
    </row>
    <row r="6" ht="20" customHeight="1" spans="1:5">
      <c r="A6" s="138" t="s">
        <v>1351</v>
      </c>
      <c r="B6" s="105"/>
      <c r="C6" s="139"/>
      <c r="D6" s="140"/>
      <c r="E6" s="96"/>
    </row>
    <row r="7" ht="20" customHeight="1" spans="1:5">
      <c r="A7" s="138" t="s">
        <v>1352</v>
      </c>
      <c r="B7" s="105"/>
      <c r="C7" s="139"/>
      <c r="D7" s="140"/>
      <c r="E7" s="141"/>
    </row>
    <row r="8" ht="20" customHeight="1" spans="1:5">
      <c r="A8" s="138" t="s">
        <v>1353</v>
      </c>
      <c r="B8" s="105"/>
      <c r="C8" s="139"/>
      <c r="D8" s="140"/>
      <c r="E8" s="141"/>
    </row>
    <row r="9" ht="20" customHeight="1" spans="1:5">
      <c r="A9" s="138" t="s">
        <v>1354</v>
      </c>
      <c r="B9" s="105"/>
      <c r="C9" s="139"/>
      <c r="D9" s="140"/>
      <c r="E9" s="141"/>
    </row>
    <row r="10" ht="20" customHeight="1" spans="1:5">
      <c r="A10" s="138" t="s">
        <v>1355</v>
      </c>
      <c r="B10" s="105"/>
      <c r="C10" s="139"/>
      <c r="D10" s="140"/>
      <c r="E10" s="141"/>
    </row>
    <row r="11" ht="20" customHeight="1" spans="1:5">
      <c r="A11" s="138" t="s">
        <v>1356</v>
      </c>
      <c r="B11" s="105"/>
      <c r="C11" s="105"/>
      <c r="D11" s="140"/>
      <c r="E11" s="141"/>
    </row>
    <row r="12" ht="20" customHeight="1" spans="1:5">
      <c r="A12" s="138" t="s">
        <v>1357</v>
      </c>
      <c r="B12" s="105"/>
      <c r="C12" s="105"/>
      <c r="D12" s="140"/>
      <c r="E12" s="141"/>
    </row>
    <row r="13" ht="20" customHeight="1" spans="1:5">
      <c r="A13" s="138" t="s">
        <v>1358</v>
      </c>
      <c r="B13" s="105"/>
      <c r="C13" s="105"/>
      <c r="D13" s="140"/>
      <c r="E13" s="141"/>
    </row>
    <row r="14" ht="20" customHeight="1" spans="1:5">
      <c r="A14" s="138" t="s">
        <v>1359</v>
      </c>
      <c r="B14" s="105"/>
      <c r="C14" s="105"/>
      <c r="D14" s="140"/>
      <c r="E14" s="141"/>
    </row>
    <row r="15" ht="20" customHeight="1" spans="1:5">
      <c r="A15" s="138" t="s">
        <v>1360</v>
      </c>
      <c r="B15" s="105"/>
      <c r="C15" s="105"/>
      <c r="D15" s="140"/>
      <c r="E15" s="141"/>
    </row>
    <row r="16" ht="20" customHeight="1" spans="1:5">
      <c r="A16" s="138" t="s">
        <v>1361</v>
      </c>
      <c r="B16" s="105">
        <v>64154</v>
      </c>
      <c r="C16" s="105">
        <v>33133</v>
      </c>
      <c r="D16" s="140">
        <f>(C16-B16)/B16</f>
        <v>-0.483539607818686</v>
      </c>
      <c r="E16" s="142"/>
    </row>
    <row r="17" ht="20" customHeight="1" spans="1:5">
      <c r="A17" s="138" t="s">
        <v>1362</v>
      </c>
      <c r="B17" s="105"/>
      <c r="C17" s="105"/>
      <c r="D17" s="140"/>
      <c r="E17" s="141"/>
    </row>
    <row r="18" s="132" customFormat="1" ht="20" customHeight="1" spans="1:5">
      <c r="A18" s="138" t="s">
        <v>1363</v>
      </c>
      <c r="B18" s="105"/>
      <c r="C18" s="105"/>
      <c r="D18" s="140"/>
      <c r="E18" s="143"/>
    </row>
    <row r="19" ht="20" customHeight="1" spans="1:5">
      <c r="A19" s="138" t="s">
        <v>1364</v>
      </c>
      <c r="B19" s="105">
        <v>126</v>
      </c>
      <c r="C19" s="105">
        <v>227</v>
      </c>
      <c r="D19" s="140">
        <f>(C19-B19)/B19</f>
        <v>0.801587301587302</v>
      </c>
      <c r="E19" s="141"/>
    </row>
    <row r="20" ht="20" customHeight="1" spans="1:5">
      <c r="A20" s="138" t="s">
        <v>1365</v>
      </c>
      <c r="B20" s="105"/>
      <c r="C20" s="105"/>
      <c r="D20" s="140"/>
      <c r="E20" s="141"/>
    </row>
    <row r="21" ht="20" customHeight="1" spans="1:5">
      <c r="A21" s="138" t="s">
        <v>1366</v>
      </c>
      <c r="B21" s="105"/>
      <c r="C21" s="105"/>
      <c r="D21" s="140"/>
      <c r="E21" s="141"/>
    </row>
    <row r="22" ht="20" customHeight="1" spans="1:5">
      <c r="A22" s="138" t="s">
        <v>1367</v>
      </c>
      <c r="B22" s="105"/>
      <c r="C22" s="105"/>
      <c r="D22" s="140"/>
      <c r="E22" s="141"/>
    </row>
    <row r="23" ht="20" customHeight="1" spans="1:5">
      <c r="A23" s="144" t="s">
        <v>1368</v>
      </c>
      <c r="B23" s="105">
        <v>300</v>
      </c>
      <c r="C23" s="105">
        <v>326</v>
      </c>
      <c r="D23" s="140">
        <f>(C23-B23)/B23</f>
        <v>0.0866666666666667</v>
      </c>
      <c r="E23" s="141"/>
    </row>
    <row r="24" s="132" customFormat="1" ht="20" customHeight="1" spans="1:5">
      <c r="A24" s="138" t="s">
        <v>1369</v>
      </c>
      <c r="B24" s="105"/>
      <c r="C24" s="105"/>
      <c r="D24" s="140"/>
      <c r="E24" s="143"/>
    </row>
    <row r="25" ht="20" customHeight="1" spans="1:5">
      <c r="A25" s="144" t="s">
        <v>1370</v>
      </c>
      <c r="B25" s="145">
        <v>600</v>
      </c>
      <c r="C25" s="105">
        <v>4900</v>
      </c>
      <c r="D25" s="140">
        <f>(C25-B25)/B25</f>
        <v>7.16666666666667</v>
      </c>
      <c r="E25" s="142"/>
    </row>
    <row r="26" s="132" customFormat="1" ht="20" customHeight="1" spans="1:5">
      <c r="A26" s="146" t="s">
        <v>1371</v>
      </c>
      <c r="B26" s="107">
        <f>SUM(B5:B25)</f>
        <v>65180</v>
      </c>
      <c r="C26" s="107">
        <f>SUM(C5:C25)</f>
        <v>38586</v>
      </c>
      <c r="D26" s="140">
        <f>(C26-B26)/B26</f>
        <v>-0.408008591592513</v>
      </c>
      <c r="E26" s="147"/>
    </row>
  </sheetData>
  <mergeCells count="2">
    <mergeCell ref="A2:E2"/>
    <mergeCell ref="A3:E3"/>
  </mergeCells>
  <printOptions horizontalCentered="1"/>
  <pageMargins left="0.75" right="0.75" top="0.238888888888889" bottom="0.309027777777778" header="0.2" footer="0.238888888888889"/>
  <pageSetup paperSize="9" firstPageNumber="42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95"/>
  <sheetViews>
    <sheetView showZeros="0" workbookViewId="0">
      <pane ySplit="4" topLeftCell="A77" activePane="bottomLeft" state="frozen"/>
      <selection/>
      <selection pane="bottomLeft" activeCell="I81" sqref="I81"/>
    </sheetView>
  </sheetViews>
  <sheetFormatPr defaultColWidth="12.125" defaultRowHeight="15.65" customHeight="1" outlineLevelCol="4"/>
  <cols>
    <col min="1" max="1" width="48.75" style="112" customWidth="1"/>
    <col min="2" max="2" width="11.125" style="112" customWidth="1"/>
    <col min="3" max="3" width="9.25" style="112" customWidth="1"/>
    <col min="4" max="4" width="14.875" style="111" customWidth="1"/>
    <col min="5" max="5" width="6.5" style="111" customWidth="1"/>
    <col min="6" max="16383" width="12.125" style="111"/>
    <col min="16384" max="16384" width="12.125" style="113"/>
  </cols>
  <sheetData>
    <row r="1" ht="21" customHeight="1" spans="1:5">
      <c r="A1" s="114" t="s">
        <v>1372</v>
      </c>
      <c r="B1" s="115"/>
      <c r="C1" s="116"/>
      <c r="D1" s="115"/>
      <c r="E1" s="117"/>
    </row>
    <row r="2" s="111" customFormat="1" ht="44.25" customHeight="1" spans="1:5">
      <c r="A2" s="118" t="s">
        <v>1373</v>
      </c>
      <c r="B2" s="118"/>
      <c r="C2" s="119"/>
      <c r="D2" s="118"/>
      <c r="E2" s="118"/>
    </row>
    <row r="3" s="111" customFormat="1" ht="17.25" customHeight="1" spans="1:5">
      <c r="A3" s="120"/>
      <c r="B3" s="121"/>
      <c r="C3" s="122" t="str">
        <f>"单位："&amp;'[2]##BASEINFO'!$B$19</f>
        <v>单位：万元</v>
      </c>
      <c r="D3" s="122"/>
      <c r="E3" s="122"/>
    </row>
    <row r="4" s="111" customFormat="1" ht="34" customHeight="1" spans="1:5">
      <c r="A4" s="95" t="s">
        <v>38</v>
      </c>
      <c r="B4" s="95" t="s">
        <v>39</v>
      </c>
      <c r="C4" s="63" t="s">
        <v>5</v>
      </c>
      <c r="D4" s="95" t="s">
        <v>1349</v>
      </c>
      <c r="E4" s="95" t="s">
        <v>7</v>
      </c>
    </row>
    <row r="5" s="111" customFormat="1" ht="20" customHeight="1" spans="1:5">
      <c r="A5" s="123" t="s">
        <v>1333</v>
      </c>
      <c r="B5" s="124"/>
      <c r="C5" s="125"/>
      <c r="D5" s="100"/>
      <c r="E5" s="126"/>
    </row>
    <row r="6" s="111" customFormat="1" ht="20" customHeight="1" spans="1:5">
      <c r="A6" s="127" t="s">
        <v>1374</v>
      </c>
      <c r="B6" s="128">
        <v>15</v>
      </c>
      <c r="C6" s="128">
        <v>15</v>
      </c>
      <c r="D6" s="100">
        <f>(C6-B6)/B6</f>
        <v>0</v>
      </c>
      <c r="E6" s="126"/>
    </row>
    <row r="7" s="111" customFormat="1" ht="20" customHeight="1" spans="1:5">
      <c r="A7" s="127" t="s">
        <v>1338</v>
      </c>
      <c r="B7" s="128">
        <f>B8+B20+B24+B25+B28+B33</f>
        <v>27346</v>
      </c>
      <c r="C7" s="128">
        <f>C8+C20+C24+C25+C28+C33</f>
        <v>22079</v>
      </c>
      <c r="D7" s="100">
        <f>(C7-B7)/B7</f>
        <v>-0.19260586557449</v>
      </c>
      <c r="E7" s="126"/>
    </row>
    <row r="8" s="111" customFormat="1" ht="20" customHeight="1" spans="1:5">
      <c r="A8" s="129" t="s">
        <v>1375</v>
      </c>
      <c r="B8" s="128">
        <f>SUM(B9:B19)</f>
        <v>26373</v>
      </c>
      <c r="C8" s="128">
        <f>SUM(C9:C19)</f>
        <v>22079</v>
      </c>
      <c r="D8" s="100">
        <f>(C8-B8)/B8</f>
        <v>-0.162818033594965</v>
      </c>
      <c r="E8" s="126"/>
    </row>
    <row r="9" s="111" customFormat="1" ht="20" customHeight="1" spans="1:5">
      <c r="A9" s="129" t="s">
        <v>1376</v>
      </c>
      <c r="B9" s="128">
        <v>10390</v>
      </c>
      <c r="C9" s="128">
        <v>9286</v>
      </c>
      <c r="D9" s="100">
        <f>(C9-B9)/B9</f>
        <v>-0.106256015399423</v>
      </c>
      <c r="E9" s="126"/>
    </row>
    <row r="10" s="111" customFormat="1" ht="20" customHeight="1" spans="1:5">
      <c r="A10" s="129" t="s">
        <v>1377</v>
      </c>
      <c r="B10" s="128"/>
      <c r="C10" s="128">
        <v>689</v>
      </c>
      <c r="D10" s="100"/>
      <c r="E10" s="126"/>
    </row>
    <row r="11" s="111" customFormat="1" ht="20" customHeight="1" spans="1:5">
      <c r="A11" s="129" t="s">
        <v>1378</v>
      </c>
      <c r="B11" s="128"/>
      <c r="C11" s="128"/>
      <c r="D11" s="100"/>
      <c r="E11" s="126"/>
    </row>
    <row r="12" s="111" customFormat="1" ht="20" customHeight="1" spans="1:5">
      <c r="A12" s="129" t="s">
        <v>1379</v>
      </c>
      <c r="B12" s="128">
        <v>310</v>
      </c>
      <c r="C12" s="128">
        <v>560</v>
      </c>
      <c r="D12" s="100">
        <f>(C12-B12)/B12</f>
        <v>0.806451612903226</v>
      </c>
      <c r="E12" s="126"/>
    </row>
    <row r="13" s="111" customFormat="1" ht="20" customHeight="1" spans="1:5">
      <c r="A13" s="129" t="s">
        <v>1380</v>
      </c>
      <c r="B13" s="128"/>
      <c r="C13" s="128">
        <v>2460</v>
      </c>
      <c r="D13" s="100"/>
      <c r="E13" s="126"/>
    </row>
    <row r="14" s="111" customFormat="1" ht="20" customHeight="1" spans="1:5">
      <c r="A14" s="129" t="s">
        <v>1381</v>
      </c>
      <c r="B14" s="128"/>
      <c r="C14" s="128"/>
      <c r="D14" s="100"/>
      <c r="E14" s="126"/>
    </row>
    <row r="15" s="111" customFormat="1" ht="20" customHeight="1" spans="1:5">
      <c r="A15" s="129" t="s">
        <v>1382</v>
      </c>
      <c r="B15" s="128"/>
      <c r="C15" s="128"/>
      <c r="D15" s="100"/>
      <c r="E15" s="126"/>
    </row>
    <row r="16" s="111" customFormat="1" ht="20" customHeight="1" spans="1:5">
      <c r="A16" s="129" t="s">
        <v>1383</v>
      </c>
      <c r="B16" s="128">
        <v>4731</v>
      </c>
      <c r="C16" s="128">
        <v>4418</v>
      </c>
      <c r="D16" s="100">
        <f>(C16-B16)/B16</f>
        <v>-0.0661593743394631</v>
      </c>
      <c r="E16" s="126"/>
    </row>
    <row r="17" s="111" customFormat="1" ht="20" customHeight="1" spans="1:5">
      <c r="A17" s="129" t="s">
        <v>1384</v>
      </c>
      <c r="B17" s="128"/>
      <c r="C17" s="128"/>
      <c r="D17" s="100"/>
      <c r="E17" s="126"/>
    </row>
    <row r="18" s="111" customFormat="1" ht="20" customHeight="1" spans="1:5">
      <c r="A18" s="129" t="s">
        <v>1385</v>
      </c>
      <c r="B18" s="128">
        <v>809</v>
      </c>
      <c r="C18" s="128">
        <v>809</v>
      </c>
      <c r="D18" s="100">
        <f>(C18-B18)/B18</f>
        <v>0</v>
      </c>
      <c r="E18" s="126"/>
    </row>
    <row r="19" s="111" customFormat="1" ht="20" customHeight="1" spans="1:5">
      <c r="A19" s="129" t="s">
        <v>1386</v>
      </c>
      <c r="B19" s="128">
        <v>10133</v>
      </c>
      <c r="C19" s="128">
        <v>3857</v>
      </c>
      <c r="D19" s="100">
        <f>(C19-B19)/B19</f>
        <v>-0.619362479028915</v>
      </c>
      <c r="E19" s="126"/>
    </row>
    <row r="20" s="111" customFormat="1" ht="20" customHeight="1" spans="1:5">
      <c r="A20" s="129" t="s">
        <v>1387</v>
      </c>
      <c r="B20" s="128"/>
      <c r="C20" s="128">
        <f>SUM(C21:C23)</f>
        <v>0</v>
      </c>
      <c r="D20" s="100"/>
      <c r="E20" s="126"/>
    </row>
    <row r="21" s="111" customFormat="1" ht="20" customHeight="1" spans="1:5">
      <c r="A21" s="129" t="s">
        <v>1376</v>
      </c>
      <c r="B21" s="128"/>
      <c r="C21" s="128"/>
      <c r="D21" s="100"/>
      <c r="E21" s="126"/>
    </row>
    <row r="22" s="111" customFormat="1" ht="20" customHeight="1" spans="1:5">
      <c r="A22" s="129" t="s">
        <v>1377</v>
      </c>
      <c r="B22" s="128"/>
      <c r="C22" s="128"/>
      <c r="D22" s="100"/>
      <c r="E22" s="126"/>
    </row>
    <row r="23" s="111" customFormat="1" ht="20" customHeight="1" spans="1:5">
      <c r="A23" s="129" t="s">
        <v>1388</v>
      </c>
      <c r="B23" s="128"/>
      <c r="C23" s="128"/>
      <c r="D23" s="100"/>
      <c r="E23" s="126"/>
    </row>
    <row r="24" s="111" customFormat="1" ht="20" customHeight="1" spans="1:5">
      <c r="A24" s="129" t="s">
        <v>1389</v>
      </c>
      <c r="B24" s="128"/>
      <c r="C24" s="128"/>
      <c r="D24" s="100"/>
      <c r="E24" s="126"/>
    </row>
    <row r="25" s="111" customFormat="1" ht="20" customHeight="1" spans="1:5">
      <c r="A25" s="129" t="s">
        <v>1390</v>
      </c>
      <c r="B25" s="128"/>
      <c r="C25" s="128">
        <f>SUM(C26:C27)</f>
        <v>0</v>
      </c>
      <c r="D25" s="100"/>
      <c r="E25" s="126"/>
    </row>
    <row r="26" s="111" customFormat="1" ht="20" customHeight="1" spans="1:5">
      <c r="A26" s="129" t="s">
        <v>1391</v>
      </c>
      <c r="B26" s="128"/>
      <c r="C26" s="128"/>
      <c r="D26" s="100"/>
      <c r="E26" s="126"/>
    </row>
    <row r="27" s="111" customFormat="1" ht="20" customHeight="1" spans="1:5">
      <c r="A27" s="129" t="s">
        <v>1392</v>
      </c>
      <c r="B27" s="128"/>
      <c r="C27" s="128"/>
      <c r="D27" s="100"/>
      <c r="E27" s="126"/>
    </row>
    <row r="28" s="111" customFormat="1" ht="20" customHeight="1" spans="1:5">
      <c r="A28" s="129" t="s">
        <v>1393</v>
      </c>
      <c r="B28" s="128">
        <f>SUM(B29:B32)</f>
        <v>613</v>
      </c>
      <c r="C28" s="128">
        <f>SUM(C29:C32)</f>
        <v>0</v>
      </c>
      <c r="D28" s="100">
        <f>(C28-B28)/B28</f>
        <v>-1</v>
      </c>
      <c r="E28" s="126"/>
    </row>
    <row r="29" s="111" customFormat="1" ht="20" customHeight="1" spans="1:5">
      <c r="A29" s="129" t="s">
        <v>1394</v>
      </c>
      <c r="B29" s="128">
        <v>613</v>
      </c>
      <c r="C29" s="128"/>
      <c r="D29" s="100">
        <f>(C29-B29)/B29</f>
        <v>-1</v>
      </c>
      <c r="E29" s="126"/>
    </row>
    <row r="30" s="111" customFormat="1" ht="20" customHeight="1" spans="1:5">
      <c r="A30" s="129" t="s">
        <v>1395</v>
      </c>
      <c r="B30" s="128"/>
      <c r="C30" s="128"/>
      <c r="D30" s="100"/>
      <c r="E30" s="126"/>
    </row>
    <row r="31" s="111" customFormat="1" ht="20" customHeight="1" spans="1:5">
      <c r="A31" s="129" t="s">
        <v>1396</v>
      </c>
      <c r="B31" s="128"/>
      <c r="C31" s="128"/>
      <c r="D31" s="100"/>
      <c r="E31" s="126"/>
    </row>
    <row r="32" s="111" customFormat="1" ht="20" customHeight="1" spans="1:5">
      <c r="A32" s="129" t="s">
        <v>1397</v>
      </c>
      <c r="B32" s="128"/>
      <c r="C32" s="128"/>
      <c r="D32" s="100"/>
      <c r="E32" s="126"/>
    </row>
    <row r="33" s="111" customFormat="1" ht="20" customHeight="1" spans="1:5">
      <c r="A33" s="129" t="s">
        <v>1398</v>
      </c>
      <c r="B33" s="128">
        <f>SUM(B34:B41)</f>
        <v>360</v>
      </c>
      <c r="C33" s="128">
        <f>SUM(C34:C41)</f>
        <v>0</v>
      </c>
      <c r="D33" s="100">
        <f>(C33-B33)/B33</f>
        <v>-1</v>
      </c>
      <c r="E33" s="126"/>
    </row>
    <row r="34" s="111" customFormat="1" ht="20" customHeight="1" spans="1:5">
      <c r="A34" s="129" t="s">
        <v>1399</v>
      </c>
      <c r="B34" s="128"/>
      <c r="C34" s="128"/>
      <c r="D34" s="100"/>
      <c r="E34" s="126"/>
    </row>
    <row r="35" s="111" customFormat="1" ht="20" customHeight="1" spans="1:5">
      <c r="A35" s="129" t="s">
        <v>1400</v>
      </c>
      <c r="B35" s="128"/>
      <c r="C35" s="128"/>
      <c r="D35" s="100"/>
      <c r="E35" s="126"/>
    </row>
    <row r="36" s="111" customFormat="1" ht="20" customHeight="1" spans="1:5">
      <c r="A36" s="129" t="s">
        <v>1401</v>
      </c>
      <c r="B36" s="128">
        <v>350</v>
      </c>
      <c r="C36" s="128"/>
      <c r="D36" s="100">
        <f>(C36-B36)/B36</f>
        <v>-1</v>
      </c>
      <c r="E36" s="126"/>
    </row>
    <row r="37" s="111" customFormat="1" ht="20" customHeight="1" spans="1:5">
      <c r="A37" s="129" t="s">
        <v>1402</v>
      </c>
      <c r="B37" s="128"/>
      <c r="C37" s="128"/>
      <c r="D37" s="100"/>
      <c r="E37" s="126"/>
    </row>
    <row r="38" s="111" customFormat="1" ht="20" customHeight="1" spans="1:5">
      <c r="A38" s="129" t="s">
        <v>1403</v>
      </c>
      <c r="B38" s="128"/>
      <c r="C38" s="128"/>
      <c r="D38" s="100"/>
      <c r="E38" s="126"/>
    </row>
    <row r="39" s="111" customFormat="1" ht="20" customHeight="1" spans="1:5">
      <c r="A39" s="129" t="s">
        <v>1404</v>
      </c>
      <c r="B39" s="128"/>
      <c r="C39" s="128"/>
      <c r="D39" s="100"/>
      <c r="E39" s="126"/>
    </row>
    <row r="40" s="111" customFormat="1" ht="20" customHeight="1" spans="1:5">
      <c r="A40" s="129" t="s">
        <v>1405</v>
      </c>
      <c r="B40" s="128"/>
      <c r="C40" s="128"/>
      <c r="D40" s="100"/>
      <c r="E40" s="126"/>
    </row>
    <row r="41" s="111" customFormat="1" ht="20" customHeight="1" spans="1:5">
      <c r="A41" s="129" t="s">
        <v>1406</v>
      </c>
      <c r="B41" s="128">
        <v>10</v>
      </c>
      <c r="C41" s="128"/>
      <c r="D41" s="100">
        <f>(C41-B41)/B41</f>
        <v>-1</v>
      </c>
      <c r="E41" s="126"/>
    </row>
    <row r="42" s="111" customFormat="1" ht="20" customHeight="1" spans="1:5">
      <c r="A42" s="127" t="s">
        <v>1340</v>
      </c>
      <c r="B42" s="128">
        <f>B43+B46+B51</f>
        <v>488</v>
      </c>
      <c r="C42" s="128">
        <f>C43+C46+C51</f>
        <v>263</v>
      </c>
      <c r="D42" s="100">
        <f>(C42-B42)/B42</f>
        <v>-0.461065573770492</v>
      </c>
      <c r="E42" s="126"/>
    </row>
    <row r="43" s="111" customFormat="1" ht="20" customHeight="1" spans="1:5">
      <c r="A43" s="129" t="s">
        <v>1407</v>
      </c>
      <c r="B43" s="128">
        <f>B44+B45</f>
        <v>395</v>
      </c>
      <c r="C43" s="128">
        <f>C44+C45</f>
        <v>254</v>
      </c>
      <c r="D43" s="100">
        <f>(C43-B43)/B43</f>
        <v>-0.356962025316456</v>
      </c>
      <c r="E43" s="126"/>
    </row>
    <row r="44" s="111" customFormat="1" ht="20" customHeight="1" spans="1:5">
      <c r="A44" s="129" t="s">
        <v>1408</v>
      </c>
      <c r="B44" s="128">
        <v>395</v>
      </c>
      <c r="C44" s="128">
        <v>254</v>
      </c>
      <c r="D44" s="100">
        <f>(C44-B44)/B44</f>
        <v>-0.356962025316456</v>
      </c>
      <c r="E44" s="126"/>
    </row>
    <row r="45" s="111" customFormat="1" ht="20" customHeight="1" spans="1:5">
      <c r="A45" s="129" t="s">
        <v>1409</v>
      </c>
      <c r="B45" s="128"/>
      <c r="C45" s="128"/>
      <c r="D45" s="100"/>
      <c r="E45" s="126"/>
    </row>
    <row r="46" s="111" customFormat="1" ht="20" customHeight="1" spans="1:5">
      <c r="A46" s="129" t="s">
        <v>1410</v>
      </c>
      <c r="B46" s="128"/>
      <c r="C46" s="128">
        <f>SUM(C47:C50)</f>
        <v>0</v>
      </c>
      <c r="D46" s="100"/>
      <c r="E46" s="126"/>
    </row>
    <row r="47" s="111" customFormat="1" ht="20" customHeight="1" spans="1:5">
      <c r="A47" s="129" t="s">
        <v>1408</v>
      </c>
      <c r="B47" s="128"/>
      <c r="C47" s="128"/>
      <c r="D47" s="100"/>
      <c r="E47" s="126"/>
    </row>
    <row r="48" s="111" customFormat="1" ht="20" customHeight="1" spans="1:5">
      <c r="A48" s="129" t="s">
        <v>1411</v>
      </c>
      <c r="B48" s="128"/>
      <c r="C48" s="128"/>
      <c r="D48" s="100"/>
      <c r="E48" s="126"/>
    </row>
    <row r="49" s="111" customFormat="1" ht="20" customHeight="1" spans="1:5">
      <c r="A49" s="129" t="s">
        <v>1412</v>
      </c>
      <c r="B49" s="128"/>
      <c r="C49" s="128"/>
      <c r="D49" s="100"/>
      <c r="E49" s="126"/>
    </row>
    <row r="50" s="111" customFormat="1" ht="20" customHeight="1" spans="1:5">
      <c r="A50" s="129" t="s">
        <v>1413</v>
      </c>
      <c r="B50" s="128"/>
      <c r="C50" s="128"/>
      <c r="D50" s="100"/>
      <c r="E50" s="126"/>
    </row>
    <row r="51" s="111" customFormat="1" ht="20" customHeight="1" spans="1:5">
      <c r="A51" s="129" t="s">
        <v>1414</v>
      </c>
      <c r="B51" s="128">
        <f>SUM(B52:B54)</f>
        <v>93</v>
      </c>
      <c r="C51" s="128">
        <f>SUM(C52:C54)</f>
        <v>9</v>
      </c>
      <c r="D51" s="100">
        <f>(C51-B51)/B51</f>
        <v>-0.903225806451613</v>
      </c>
      <c r="E51" s="126"/>
    </row>
    <row r="52" s="111" customFormat="1" ht="20" customHeight="1" spans="1:5">
      <c r="A52" s="129" t="s">
        <v>1415</v>
      </c>
      <c r="B52" s="128">
        <v>9</v>
      </c>
      <c r="C52" s="128">
        <v>9</v>
      </c>
      <c r="D52" s="100">
        <f>(C52-B52)/B52</f>
        <v>0</v>
      </c>
      <c r="E52" s="126"/>
    </row>
    <row r="53" s="111" customFormat="1" ht="20" customHeight="1" spans="1:5">
      <c r="A53" s="129" t="s">
        <v>1408</v>
      </c>
      <c r="B53" s="128">
        <v>84</v>
      </c>
      <c r="C53" s="128"/>
      <c r="D53" s="100">
        <f>(C53-B53)/B53</f>
        <v>-1</v>
      </c>
      <c r="E53" s="126"/>
    </row>
    <row r="54" s="111" customFormat="1" ht="20" customHeight="1" spans="1:5">
      <c r="A54" s="129" t="s">
        <v>1416</v>
      </c>
      <c r="B54" s="128"/>
      <c r="C54" s="128"/>
      <c r="D54" s="100"/>
      <c r="E54" s="126"/>
    </row>
    <row r="55" s="111" customFormat="1" ht="20" customHeight="1" spans="1:5">
      <c r="A55" s="127" t="s">
        <v>1417</v>
      </c>
      <c r="B55" s="128"/>
      <c r="C55" s="128"/>
      <c r="D55" s="100"/>
      <c r="E55" s="126"/>
    </row>
    <row r="56" s="111" customFormat="1" ht="20" customHeight="1" spans="1:5">
      <c r="A56" s="127" t="s">
        <v>1418</v>
      </c>
      <c r="B56" s="128">
        <f>B57</f>
        <v>0</v>
      </c>
      <c r="C56" s="128">
        <f>C57</f>
        <v>219</v>
      </c>
      <c r="D56" s="100"/>
      <c r="E56" s="126"/>
    </row>
    <row r="57" s="111" customFormat="1" ht="20" customHeight="1" spans="1:5">
      <c r="A57" s="129" t="s">
        <v>1419</v>
      </c>
      <c r="B57" s="128">
        <f>SUM(B58:B61)</f>
        <v>0</v>
      </c>
      <c r="C57" s="128">
        <f>SUM(C58:C61)</f>
        <v>219</v>
      </c>
      <c r="D57" s="100"/>
      <c r="E57" s="126"/>
    </row>
    <row r="58" s="111" customFormat="1" ht="20" customHeight="1" spans="1:5">
      <c r="A58" s="129" t="s">
        <v>1420</v>
      </c>
      <c r="B58" s="128"/>
      <c r="C58" s="128"/>
      <c r="D58" s="100"/>
      <c r="E58" s="126"/>
    </row>
    <row r="59" s="111" customFormat="1" ht="20" customHeight="1" spans="1:5">
      <c r="A59" s="129" t="s">
        <v>1421</v>
      </c>
      <c r="B59" s="128"/>
      <c r="C59" s="128">
        <v>219</v>
      </c>
      <c r="D59" s="100"/>
      <c r="E59" s="126"/>
    </row>
    <row r="60" s="111" customFormat="1" ht="20" customHeight="1" spans="1:5">
      <c r="A60" s="129" t="s">
        <v>1422</v>
      </c>
      <c r="B60" s="128"/>
      <c r="C60" s="128"/>
      <c r="D60" s="100"/>
      <c r="E60" s="126"/>
    </row>
    <row r="61" s="111" customFormat="1" ht="20" customHeight="1" spans="1:5">
      <c r="A61" s="129" t="s">
        <v>1423</v>
      </c>
      <c r="B61" s="128"/>
      <c r="C61" s="128"/>
      <c r="D61" s="100"/>
      <c r="E61" s="126"/>
    </row>
    <row r="62" s="111" customFormat="1" ht="20" customHeight="1" spans="1:5">
      <c r="A62" s="127" t="s">
        <v>1424</v>
      </c>
      <c r="B62" s="128">
        <f>B63+B67</f>
        <v>34577</v>
      </c>
      <c r="C62" s="128">
        <f>C63+C67</f>
        <v>11073</v>
      </c>
      <c r="D62" s="100">
        <f t="shared" ref="D62:D93" si="0">(C62-B62)/B62</f>
        <v>-0.679758220782601</v>
      </c>
      <c r="E62" s="126"/>
    </row>
    <row r="63" s="111" customFormat="1" ht="20" customHeight="1" spans="1:5">
      <c r="A63" s="129" t="s">
        <v>1425</v>
      </c>
      <c r="B63" s="128">
        <f>SUM(B64:B66)</f>
        <v>33600</v>
      </c>
      <c r="C63" s="128">
        <f>SUM(C64:C66)</f>
        <v>10316</v>
      </c>
      <c r="D63" s="100">
        <f t="shared" si="0"/>
        <v>-0.692976190476191</v>
      </c>
      <c r="E63" s="126"/>
    </row>
    <row r="64" s="111" customFormat="1" ht="20" customHeight="1" spans="1:5">
      <c r="A64" s="129" t="s">
        <v>1426</v>
      </c>
      <c r="B64" s="128"/>
      <c r="C64" s="128"/>
      <c r="D64" s="100"/>
      <c r="E64" s="126"/>
    </row>
    <row r="65" s="111" customFormat="1" ht="20" customHeight="1" spans="1:5">
      <c r="A65" s="129" t="s">
        <v>1427</v>
      </c>
      <c r="B65" s="128">
        <v>33600</v>
      </c>
      <c r="C65" s="128">
        <v>4116</v>
      </c>
      <c r="D65" s="100">
        <f t="shared" si="0"/>
        <v>-0.8775</v>
      </c>
      <c r="E65" s="126"/>
    </row>
    <row r="66" s="111" customFormat="1" ht="20" customHeight="1" spans="1:5">
      <c r="A66" s="129" t="s">
        <v>1428</v>
      </c>
      <c r="B66" s="128"/>
      <c r="C66" s="128">
        <v>6200</v>
      </c>
      <c r="D66" s="100"/>
      <c r="E66" s="126"/>
    </row>
    <row r="67" s="111" customFormat="1" ht="20" customHeight="1" spans="1:5">
      <c r="A67" s="129" t="s">
        <v>1429</v>
      </c>
      <c r="B67" s="128">
        <f>SUM(B68:B78)</f>
        <v>977</v>
      </c>
      <c r="C67" s="128">
        <f>SUM(C68:C78)</f>
        <v>757</v>
      </c>
      <c r="D67" s="100">
        <f t="shared" si="0"/>
        <v>-0.22517911975435</v>
      </c>
      <c r="E67" s="126"/>
    </row>
    <row r="68" s="111" customFormat="1" ht="20" customHeight="1" spans="1:5">
      <c r="A68" s="129" t="s">
        <v>1430</v>
      </c>
      <c r="B68" s="128"/>
      <c r="C68" s="128"/>
      <c r="D68" s="100"/>
      <c r="E68" s="126"/>
    </row>
    <row r="69" s="111" customFormat="1" ht="20" customHeight="1" spans="1:5">
      <c r="A69" s="129" t="s">
        <v>1431</v>
      </c>
      <c r="B69" s="128">
        <v>352</v>
      </c>
      <c r="C69" s="128">
        <v>221</v>
      </c>
      <c r="D69" s="100">
        <f t="shared" si="0"/>
        <v>-0.372159090909091</v>
      </c>
      <c r="E69" s="126"/>
    </row>
    <row r="70" s="111" customFormat="1" ht="20" customHeight="1" spans="1:5">
      <c r="A70" s="129" t="s">
        <v>1432</v>
      </c>
      <c r="B70" s="128">
        <v>246</v>
      </c>
      <c r="C70" s="128">
        <v>207</v>
      </c>
      <c r="D70" s="100">
        <f t="shared" si="0"/>
        <v>-0.158536585365854</v>
      </c>
      <c r="E70" s="126"/>
    </row>
    <row r="71" s="111" customFormat="1" ht="20" customHeight="1" spans="1:5">
      <c r="A71" s="129" t="s">
        <v>1433</v>
      </c>
      <c r="B71" s="128">
        <v>45</v>
      </c>
      <c r="C71" s="128">
        <v>45</v>
      </c>
      <c r="D71" s="100">
        <f t="shared" si="0"/>
        <v>0</v>
      </c>
      <c r="E71" s="126"/>
    </row>
    <row r="72" s="111" customFormat="1" ht="20" customHeight="1" spans="1:5">
      <c r="A72" s="129" t="s">
        <v>1434</v>
      </c>
      <c r="B72" s="128"/>
      <c r="C72" s="128"/>
      <c r="D72" s="100"/>
      <c r="E72" s="126"/>
    </row>
    <row r="73" s="111" customFormat="1" ht="20" customHeight="1" spans="1:5">
      <c r="A73" s="129" t="s">
        <v>1435</v>
      </c>
      <c r="B73" s="128">
        <v>25</v>
      </c>
      <c r="C73" s="128">
        <v>24</v>
      </c>
      <c r="D73" s="100">
        <f t="shared" si="0"/>
        <v>-0.04</v>
      </c>
      <c r="E73" s="126"/>
    </row>
    <row r="74" s="111" customFormat="1" ht="20" customHeight="1" spans="1:5">
      <c r="A74" s="129" t="s">
        <v>1436</v>
      </c>
      <c r="B74" s="128">
        <v>300</v>
      </c>
      <c r="C74" s="128"/>
      <c r="D74" s="100">
        <f t="shared" si="0"/>
        <v>-1</v>
      </c>
      <c r="E74" s="126"/>
    </row>
    <row r="75" s="111" customFormat="1" ht="20" customHeight="1" spans="1:5">
      <c r="A75" s="129" t="s">
        <v>1437</v>
      </c>
      <c r="B75" s="128"/>
      <c r="C75" s="128"/>
      <c r="D75" s="100"/>
      <c r="E75" s="126"/>
    </row>
    <row r="76" s="111" customFormat="1" ht="20" customHeight="1" spans="1:5">
      <c r="A76" s="129" t="s">
        <v>1438</v>
      </c>
      <c r="B76" s="128"/>
      <c r="C76" s="128"/>
      <c r="D76" s="100"/>
      <c r="E76" s="126"/>
    </row>
    <row r="77" s="111" customFormat="1" ht="20" customHeight="1" spans="1:5">
      <c r="A77" s="129" t="s">
        <v>1439</v>
      </c>
      <c r="B77" s="128"/>
      <c r="C77" s="128"/>
      <c r="D77" s="100"/>
      <c r="E77" s="126"/>
    </row>
    <row r="78" s="111" customFormat="1" ht="20" customHeight="1" spans="1:5">
      <c r="A78" s="129" t="s">
        <v>1440</v>
      </c>
      <c r="B78" s="128">
        <v>9</v>
      </c>
      <c r="C78" s="128">
        <v>260</v>
      </c>
      <c r="D78" s="100">
        <f t="shared" si="0"/>
        <v>27.8888888888889</v>
      </c>
      <c r="E78" s="126"/>
    </row>
    <row r="79" s="111" customFormat="1" ht="20" customHeight="1" spans="1:5">
      <c r="A79" s="127" t="s">
        <v>1441</v>
      </c>
      <c r="B79" s="128">
        <f>B80</f>
        <v>6188</v>
      </c>
      <c r="C79" s="128">
        <f>C80</f>
        <v>5844</v>
      </c>
      <c r="D79" s="100">
        <f t="shared" si="0"/>
        <v>-0.0555914673561732</v>
      </c>
      <c r="E79" s="126"/>
    </row>
    <row r="80" s="111" customFormat="1" ht="20" customHeight="1" spans="1:5">
      <c r="A80" s="129" t="s">
        <v>1442</v>
      </c>
      <c r="B80" s="128">
        <f>SUM(B81:B89)</f>
        <v>6188</v>
      </c>
      <c r="C80" s="128">
        <f>SUM(C81:C89)</f>
        <v>5844</v>
      </c>
      <c r="D80" s="100">
        <f t="shared" si="0"/>
        <v>-0.0555914673561732</v>
      </c>
      <c r="E80" s="126"/>
    </row>
    <row r="81" s="111" customFormat="1" ht="20" customHeight="1" spans="1:5">
      <c r="A81" s="129" t="s">
        <v>1443</v>
      </c>
      <c r="B81" s="128"/>
      <c r="C81" s="128"/>
      <c r="D81" s="100"/>
      <c r="E81" s="126"/>
    </row>
    <row r="82" s="111" customFormat="1" ht="20" customHeight="1" spans="1:5">
      <c r="A82" s="129" t="s">
        <v>1444</v>
      </c>
      <c r="B82" s="128"/>
      <c r="C82" s="128"/>
      <c r="D82" s="100"/>
      <c r="E82" s="126"/>
    </row>
    <row r="83" s="111" customFormat="1" ht="20" customHeight="1" spans="1:5">
      <c r="A83" s="129" t="s">
        <v>1445</v>
      </c>
      <c r="B83" s="128">
        <v>363</v>
      </c>
      <c r="C83" s="128">
        <v>363</v>
      </c>
      <c r="D83" s="100">
        <f t="shared" si="0"/>
        <v>0</v>
      </c>
      <c r="E83" s="126"/>
    </row>
    <row r="84" s="111" customFormat="1" ht="20" customHeight="1" spans="1:5">
      <c r="A84" s="129" t="s">
        <v>1446</v>
      </c>
      <c r="B84" s="128"/>
      <c r="C84" s="128"/>
      <c r="D84" s="100"/>
      <c r="E84" s="126"/>
    </row>
    <row r="85" s="111" customFormat="1" ht="20" customHeight="1" spans="1:5">
      <c r="A85" s="129" t="s">
        <v>1447</v>
      </c>
      <c r="B85" s="128"/>
      <c r="C85" s="128"/>
      <c r="D85" s="100"/>
      <c r="E85" s="126"/>
    </row>
    <row r="86" s="111" customFormat="1" ht="20" customHeight="1" spans="1:5">
      <c r="A86" s="129" t="s">
        <v>1448</v>
      </c>
      <c r="B86" s="128"/>
      <c r="C86" s="128"/>
      <c r="D86" s="100"/>
      <c r="E86" s="126"/>
    </row>
    <row r="87" s="111" customFormat="1" ht="20" customHeight="1" spans="1:5">
      <c r="A87" s="129" t="s">
        <v>1449</v>
      </c>
      <c r="B87" s="128"/>
      <c r="C87" s="128"/>
      <c r="D87" s="100"/>
      <c r="E87" s="126"/>
    </row>
    <row r="88" s="111" customFormat="1" ht="20" customHeight="1" spans="1:5">
      <c r="A88" s="129" t="s">
        <v>1450</v>
      </c>
      <c r="B88" s="128">
        <v>293</v>
      </c>
      <c r="C88" s="128">
        <v>293</v>
      </c>
      <c r="D88" s="100">
        <f t="shared" si="0"/>
        <v>0</v>
      </c>
      <c r="E88" s="126"/>
    </row>
    <row r="89" s="111" customFormat="1" ht="20" customHeight="1" spans="1:5">
      <c r="A89" s="129" t="s">
        <v>1451</v>
      </c>
      <c r="B89" s="128">
        <v>5532</v>
      </c>
      <c r="C89" s="128">
        <v>5188</v>
      </c>
      <c r="D89" s="100">
        <f t="shared" si="0"/>
        <v>-0.0621836587129429</v>
      </c>
      <c r="E89" s="126"/>
    </row>
    <row r="90" s="111" customFormat="1" ht="20" customHeight="1" spans="1:5">
      <c r="A90" s="127" t="s">
        <v>1452</v>
      </c>
      <c r="B90" s="128">
        <f>B91</f>
        <v>45</v>
      </c>
      <c r="C90" s="128">
        <f>C91</f>
        <v>30</v>
      </c>
      <c r="D90" s="100">
        <f t="shared" si="0"/>
        <v>-0.333333333333333</v>
      </c>
      <c r="E90" s="126"/>
    </row>
    <row r="91" s="111" customFormat="1" ht="20" customHeight="1" spans="1:5">
      <c r="A91" s="129" t="s">
        <v>1453</v>
      </c>
      <c r="B91" s="128">
        <f>SUM(B92:B94)</f>
        <v>45</v>
      </c>
      <c r="C91" s="128">
        <f>SUM(C92:C94)</f>
        <v>30</v>
      </c>
      <c r="D91" s="100">
        <f t="shared" si="0"/>
        <v>-0.333333333333333</v>
      </c>
      <c r="E91" s="126"/>
    </row>
    <row r="92" s="111" customFormat="1" ht="20" customHeight="1" spans="1:5">
      <c r="A92" s="129" t="s">
        <v>1454</v>
      </c>
      <c r="B92" s="128">
        <v>2</v>
      </c>
      <c r="C92" s="128"/>
      <c r="D92" s="100">
        <f t="shared" si="0"/>
        <v>-1</v>
      </c>
      <c r="E92" s="126"/>
    </row>
    <row r="93" s="111" customFormat="1" ht="20" customHeight="1" spans="1:5">
      <c r="A93" s="129" t="s">
        <v>1455</v>
      </c>
      <c r="B93" s="128">
        <v>43</v>
      </c>
      <c r="C93" s="128">
        <v>24</v>
      </c>
      <c r="D93" s="100">
        <f t="shared" si="0"/>
        <v>-0.441860465116279</v>
      </c>
      <c r="E93" s="126"/>
    </row>
    <row r="94" s="111" customFormat="1" ht="20" customHeight="1" spans="1:5">
      <c r="A94" s="129" t="s">
        <v>1456</v>
      </c>
      <c r="B94" s="128"/>
      <c r="C94" s="128">
        <v>6</v>
      </c>
      <c r="D94" s="100"/>
      <c r="E94" s="126"/>
    </row>
    <row r="95" ht="20" customHeight="1" spans="1:5">
      <c r="A95" s="130" t="s">
        <v>1457</v>
      </c>
      <c r="B95" s="107">
        <f>B6+B7+B42+B55+B56+B62+B79+B90</f>
        <v>68659</v>
      </c>
      <c r="C95" s="107">
        <f>C6+C7+C42+C55+C56+C62+C79+C90</f>
        <v>39523</v>
      </c>
      <c r="D95" s="100">
        <f>(C95-B95)/B95</f>
        <v>-0.424358059394981</v>
      </c>
      <c r="E95" s="131"/>
    </row>
  </sheetData>
  <mergeCells count="2">
    <mergeCell ref="A2:E2"/>
    <mergeCell ref="C3:E3"/>
  </mergeCells>
  <dataValidations count="1">
    <dataValidation type="decimal" operator="between" allowBlank="1" showInputMessage="1" showErrorMessage="1" sqref="C5 C6 C27 C44 C55 C92 C9:C13 C14:C15 C16:C24 C25:C26 C28:C30 C31:C32 C33:C41 C45:C50 C52:C54 C58:C61 C64:C66 C68:C78 C81:C87 C88:C89 C93:C94">
      <formula1>-99999999999999</formula1>
      <formula2>99999999999999</formula2>
    </dataValidation>
  </dataValidations>
  <printOptions horizontalCentered="1"/>
  <pageMargins left="0.275" right="0.313888888888889" top="0.979166666666667" bottom="0.707638888888889" header="0.507638888888889" footer="0.471527777777778"/>
  <pageSetup paperSize="9" firstPageNumber="43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Zeros="0" tabSelected="1" workbookViewId="0">
      <selection activeCell="B5" sqref="B5"/>
    </sheetView>
  </sheetViews>
  <sheetFormatPr defaultColWidth="12.1833333333333" defaultRowHeight="15.55" customHeight="1" outlineLevelCol="3"/>
  <cols>
    <col min="1" max="1" width="35" style="43" customWidth="1"/>
    <col min="2" max="2" width="18.9416666666667" style="43" customWidth="1"/>
    <col min="3" max="3" width="35" style="43" customWidth="1"/>
    <col min="4" max="4" width="18.9416666666667" style="43" customWidth="1"/>
    <col min="5" max="16384" width="12.1833333333333" style="43" customWidth="1"/>
  </cols>
  <sheetData>
    <row r="1" customHeight="1" spans="1:1">
      <c r="A1" s="110" t="s">
        <v>1458</v>
      </c>
    </row>
    <row r="2" s="43" customFormat="1" ht="34" customHeight="1" spans="1:4">
      <c r="A2" s="45" t="s">
        <v>1459</v>
      </c>
      <c r="B2" s="45"/>
      <c r="C2" s="45"/>
      <c r="D2" s="45"/>
    </row>
    <row r="3" s="43" customFormat="1" ht="17" customHeight="1" spans="1:4">
      <c r="A3" s="46" t="s">
        <v>37</v>
      </c>
      <c r="B3" s="46"/>
      <c r="C3" s="46"/>
      <c r="D3" s="46"/>
    </row>
    <row r="4" s="43" customFormat="1" ht="17" customHeight="1" spans="1:4">
      <c r="A4" s="47" t="s">
        <v>1460</v>
      </c>
      <c r="B4" s="47" t="s">
        <v>1215</v>
      </c>
      <c r="C4" s="47" t="s">
        <v>1460</v>
      </c>
      <c r="D4" s="47" t="s">
        <v>1215</v>
      </c>
    </row>
    <row r="5" s="43" customFormat="1" ht="17.25" customHeight="1" spans="1:4">
      <c r="A5" s="48" t="s">
        <v>1461</v>
      </c>
      <c r="B5" s="105">
        <v>38586</v>
      </c>
      <c r="C5" s="48" t="s">
        <v>1462</v>
      </c>
      <c r="D5" s="105">
        <v>39523</v>
      </c>
    </row>
    <row r="6" s="43" customFormat="1" ht="17.25" customHeight="1" spans="1:4">
      <c r="A6" s="48" t="s">
        <v>1463</v>
      </c>
      <c r="B6" s="105">
        <f>B7</f>
        <v>2570</v>
      </c>
      <c r="C6" s="48" t="s">
        <v>1464</v>
      </c>
      <c r="D6" s="105">
        <f>D7</f>
        <v>0</v>
      </c>
    </row>
    <row r="7" s="43" customFormat="1" ht="17.25" customHeight="1" spans="1:4">
      <c r="A7" s="48" t="s">
        <v>1465</v>
      </c>
      <c r="B7" s="105">
        <f>SUM(B8:B17)</f>
        <v>2570</v>
      </c>
      <c r="C7" s="48" t="s">
        <v>1466</v>
      </c>
      <c r="D7" s="105">
        <f>SUM(D8:D17)</f>
        <v>0</v>
      </c>
    </row>
    <row r="8" s="43" customFormat="1" ht="17.25" customHeight="1" spans="1:4">
      <c r="A8" s="48" t="s">
        <v>1133</v>
      </c>
      <c r="B8" s="105"/>
      <c r="C8" s="48" t="s">
        <v>1133</v>
      </c>
      <c r="D8" s="105">
        <f>'[1]L10'!P7</f>
        <v>0</v>
      </c>
    </row>
    <row r="9" s="43" customFormat="1" ht="17.25" customHeight="1" spans="1:4">
      <c r="A9" s="48" t="s">
        <v>1134</v>
      </c>
      <c r="B9" s="105"/>
      <c r="C9" s="48" t="s">
        <v>1134</v>
      </c>
      <c r="D9" s="105">
        <f>'[1]L10'!P8+'[1]L10'!P9</f>
        <v>0</v>
      </c>
    </row>
    <row r="10" s="43" customFormat="1" ht="17.25" customHeight="1" spans="1:4">
      <c r="A10" s="48" t="s">
        <v>1135</v>
      </c>
      <c r="B10" s="105"/>
      <c r="C10" s="48" t="s">
        <v>1135</v>
      </c>
      <c r="D10" s="105">
        <f>'[1]L10'!P10+'[1]L10'!P11</f>
        <v>0</v>
      </c>
    </row>
    <row r="11" s="43" customFormat="1" ht="17.25" customHeight="1" spans="1:4">
      <c r="A11" s="48" t="s">
        <v>1137</v>
      </c>
      <c r="B11" s="105"/>
      <c r="C11" s="48" t="s">
        <v>1137</v>
      </c>
      <c r="D11" s="105">
        <f>'[1]L10'!P12+'[1]L10'!P13</f>
        <v>0</v>
      </c>
    </row>
    <row r="12" s="43" customFormat="1" ht="17.25" customHeight="1" spans="1:4">
      <c r="A12" s="48" t="s">
        <v>1138</v>
      </c>
      <c r="B12" s="105">
        <v>291</v>
      </c>
      <c r="C12" s="48" t="s">
        <v>1138</v>
      </c>
      <c r="D12" s="105">
        <f>'[1]L10'!P14+'[1]L10'!P15+'[1]L10'!P16+'[1]L10'!P17+'[1]L10'!P18</f>
        <v>0</v>
      </c>
    </row>
    <row r="13" s="43" customFormat="1" ht="17.25" customHeight="1" spans="1:4">
      <c r="A13" s="48" t="s">
        <v>1139</v>
      </c>
      <c r="B13" s="105">
        <v>520</v>
      </c>
      <c r="C13" s="48" t="s">
        <v>1139</v>
      </c>
      <c r="D13" s="105">
        <f>'[1]L10'!P19+'[1]L10'!P20+'[1]L10'!P21</f>
        <v>0</v>
      </c>
    </row>
    <row r="14" s="43" customFormat="1" ht="17.25" customHeight="1" spans="1:4">
      <c r="A14" s="48" t="s">
        <v>1140</v>
      </c>
      <c r="B14" s="105"/>
      <c r="C14" s="48" t="s">
        <v>1140</v>
      </c>
      <c r="D14" s="105">
        <f>'[1]L10'!P22+'[1]L10'!P23+'[1]L10'!P24+'[1]L10'!P25+'[1]L10'!P26+'[1]L10'!P27</f>
        <v>0</v>
      </c>
    </row>
    <row r="15" s="43" customFormat="1" ht="17.25" customHeight="1" spans="1:4">
      <c r="A15" s="48" t="s">
        <v>1141</v>
      </c>
      <c r="B15" s="105"/>
      <c r="C15" s="48" t="s">
        <v>1141</v>
      </c>
      <c r="D15" s="105">
        <f>'[1]L10'!P28</f>
        <v>0</v>
      </c>
    </row>
    <row r="16" s="43" customFormat="1" ht="17.25" customHeight="1" spans="1:4">
      <c r="A16" s="48" t="s">
        <v>1467</v>
      </c>
      <c r="B16" s="105">
        <v>838</v>
      </c>
      <c r="C16" s="48"/>
      <c r="D16" s="105"/>
    </row>
    <row r="17" s="43" customFormat="1" ht="17.25" customHeight="1" spans="1:4">
      <c r="A17" s="48" t="s">
        <v>1468</v>
      </c>
      <c r="B17" s="105">
        <v>921</v>
      </c>
      <c r="C17" s="48" t="s">
        <v>1018</v>
      </c>
      <c r="D17" s="105">
        <f>'[1]L10'!P31+'[1]L10'!P32+'[1]L10'!P33</f>
        <v>0</v>
      </c>
    </row>
    <row r="18" s="43" customFormat="1" ht="17.25" customHeight="1" spans="1:4">
      <c r="A18" s="48" t="s">
        <v>1469</v>
      </c>
      <c r="B18" s="105">
        <v>0</v>
      </c>
      <c r="C18" s="48" t="s">
        <v>1470</v>
      </c>
      <c r="D18" s="105"/>
    </row>
    <row r="19" s="43" customFormat="1" ht="17.25" customHeight="1" spans="1:4">
      <c r="A19" s="48" t="s">
        <v>1471</v>
      </c>
      <c r="B19" s="105">
        <v>0</v>
      </c>
      <c r="C19" s="48"/>
      <c r="D19" s="105"/>
    </row>
    <row r="20" s="43" customFormat="1" ht="17.25" customHeight="1" spans="1:4">
      <c r="A20" s="48" t="s">
        <v>1472</v>
      </c>
      <c r="B20" s="105">
        <v>1994</v>
      </c>
      <c r="C20" s="48"/>
      <c r="D20" s="105"/>
    </row>
    <row r="21" s="43" customFormat="1" ht="17.25" customHeight="1" spans="1:4">
      <c r="A21" s="48" t="s">
        <v>1473</v>
      </c>
      <c r="B21" s="105">
        <f>B22+B23</f>
        <v>667</v>
      </c>
      <c r="C21" s="48" t="s">
        <v>1474</v>
      </c>
      <c r="D21" s="105"/>
    </row>
    <row r="22" s="43" customFormat="1" ht="17.25" customHeight="1" spans="1:4">
      <c r="A22" s="48" t="s">
        <v>1475</v>
      </c>
      <c r="B22" s="105">
        <v>667</v>
      </c>
      <c r="C22" s="48"/>
      <c r="D22" s="105"/>
    </row>
    <row r="23" s="43" customFormat="1" ht="17.25" customHeight="1" spans="1:4">
      <c r="A23" s="48" t="s">
        <v>1476</v>
      </c>
      <c r="B23" s="105">
        <v>0</v>
      </c>
      <c r="C23" s="48"/>
      <c r="D23" s="105"/>
    </row>
    <row r="24" s="43" customFormat="1" ht="17.25" customHeight="1" spans="1:4">
      <c r="A24" s="48" t="s">
        <v>1161</v>
      </c>
      <c r="B24" s="105">
        <f t="shared" ref="B24:B27" si="0">B25</f>
        <v>0</v>
      </c>
      <c r="C24" s="48" t="s">
        <v>1162</v>
      </c>
      <c r="D24" s="105">
        <f>D25</f>
        <v>22530</v>
      </c>
    </row>
    <row r="25" s="43" customFormat="1" ht="17.25" customHeight="1" spans="1:4">
      <c r="A25" s="48" t="s">
        <v>1163</v>
      </c>
      <c r="B25" s="105">
        <f t="shared" si="0"/>
        <v>0</v>
      </c>
      <c r="C25" s="48" t="s">
        <v>1477</v>
      </c>
      <c r="D25" s="105">
        <v>22530</v>
      </c>
    </row>
    <row r="26" s="43" customFormat="1" ht="17.25" customHeight="1" spans="1:4">
      <c r="A26" s="48" t="s">
        <v>1478</v>
      </c>
      <c r="B26" s="105">
        <v>0</v>
      </c>
      <c r="C26" s="48" t="s">
        <v>1479</v>
      </c>
      <c r="D26" s="105"/>
    </row>
    <row r="27" s="43" customFormat="1" ht="17.25" customHeight="1" spans="1:4">
      <c r="A27" s="48" t="s">
        <v>1174</v>
      </c>
      <c r="B27" s="105">
        <f t="shared" si="0"/>
        <v>44700</v>
      </c>
      <c r="C27" s="48" t="s">
        <v>1175</v>
      </c>
      <c r="D27" s="105">
        <v>0</v>
      </c>
    </row>
    <row r="28" s="43" customFormat="1" ht="17.25" customHeight="1" spans="1:4">
      <c r="A28" s="48" t="s">
        <v>1480</v>
      </c>
      <c r="B28" s="105">
        <v>44700</v>
      </c>
      <c r="C28" s="48"/>
      <c r="D28" s="105"/>
    </row>
    <row r="29" s="43" customFormat="1" ht="17.25" customHeight="1" spans="1:4">
      <c r="A29" s="48" t="s">
        <v>1481</v>
      </c>
      <c r="B29" s="105">
        <v>0</v>
      </c>
      <c r="C29" s="48" t="s">
        <v>1482</v>
      </c>
      <c r="D29" s="105">
        <v>0</v>
      </c>
    </row>
    <row r="30" s="43" customFormat="1" ht="17.25" customHeight="1" spans="1:4">
      <c r="A30" s="48" t="s">
        <v>1483</v>
      </c>
      <c r="B30" s="105">
        <v>0</v>
      </c>
      <c r="C30" s="48" t="s">
        <v>1484</v>
      </c>
      <c r="D30" s="105">
        <v>0</v>
      </c>
    </row>
    <row r="31" s="43" customFormat="1" ht="17.25" customHeight="1" spans="1:4">
      <c r="A31" s="48"/>
      <c r="B31" s="105"/>
      <c r="C31" s="48" t="s">
        <v>1485</v>
      </c>
      <c r="D31" s="105">
        <f>'[1]L10'!Y6</f>
        <v>0</v>
      </c>
    </row>
    <row r="32" s="43" customFormat="1" ht="17.25" customHeight="1" spans="1:4">
      <c r="A32" s="48"/>
      <c r="B32" s="105"/>
      <c r="C32" s="48" t="s">
        <v>1486</v>
      </c>
      <c r="D32" s="105">
        <f>B33-D5-D6-D18-D21-D24-D27-D29-D30-D31</f>
        <v>26464</v>
      </c>
    </row>
    <row r="33" s="44" customFormat="1" ht="17" customHeight="1" spans="1:4">
      <c r="A33" s="47" t="s">
        <v>1487</v>
      </c>
      <c r="B33" s="107">
        <f>SUM(B5,B6,B18:B21,B24,B27,B29,B30)</f>
        <v>88517</v>
      </c>
      <c r="C33" s="47" t="s">
        <v>1488</v>
      </c>
      <c r="D33" s="107">
        <f>SUM(D5,D6,D18,D21,D24,D27,D29:D32)</f>
        <v>88517</v>
      </c>
    </row>
  </sheetData>
  <mergeCells count="2">
    <mergeCell ref="A2:D2"/>
    <mergeCell ref="A3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附件1</vt:lpstr>
      <vt:lpstr>附件2</vt:lpstr>
      <vt:lpstr>附件3</vt:lpstr>
      <vt:lpstr>附件4 </vt:lpstr>
      <vt:lpstr>附件5</vt:lpstr>
      <vt:lpstr>附件6</vt:lpstr>
      <vt:lpstr>附件7</vt:lpstr>
      <vt:lpstr>附件8</vt:lpstr>
      <vt:lpstr>附件9</vt:lpstr>
      <vt:lpstr>附件10</vt:lpstr>
      <vt:lpstr>附件11</vt:lpstr>
      <vt:lpstr>附件12</vt:lpstr>
      <vt:lpstr>附件13</vt:lpstr>
      <vt:lpstr>附件14</vt:lpstr>
      <vt:lpstr>附件15</vt:lpstr>
      <vt:lpstr>附件16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2015-07-21T02:52:00Z</dcterms:created>
  <cp:lastPrinted>2018-07-20T01:19:00Z</cp:lastPrinted>
  <dcterms:modified xsi:type="dcterms:W3CDTF">2025-09-17T08:30:17Z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KSOReadingLayout">
    <vt:bool>true</vt:bool>
  </property>
</Properties>
</file>