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UFPrn20090520114649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<sst xmlns="http://schemas.openxmlformats.org/spreadsheetml/2006/main" count="49" uniqueCount="39">
  <si>
    <r>
      <t>广元市洪瑞燃气有限公司2022-2024年配气成本核定表</t>
    </r>
    <r>
      <rPr>
        <sz val="22"/>
        <color indexed="8"/>
        <rFont val="宋体"/>
        <charset val="134"/>
      </rPr>
      <t xml:space="preserve">                                                                                                                        </t>
    </r>
  </si>
  <si>
    <t>单位：万元、万立方米、元/立方米</t>
  </si>
  <si>
    <t>项目</t>
  </si>
  <si>
    <t>行次及关系</t>
  </si>
  <si>
    <t>2022年</t>
  </si>
  <si>
    <t>2023年</t>
  </si>
  <si>
    <t>2024年</t>
  </si>
  <si>
    <t>三年平均</t>
  </si>
  <si>
    <t>上报数</t>
  </si>
  <si>
    <t>核增核减</t>
  </si>
  <si>
    <t>核定数</t>
  </si>
  <si>
    <t>一、运行维护费</t>
  </si>
  <si>
    <t>1=2+9+13+18</t>
  </si>
  <si>
    <t>（一）直接配气成本</t>
  </si>
  <si>
    <t>2=3+4+5+6+7+8</t>
  </si>
  <si>
    <t xml:space="preserve">    1、材料费</t>
  </si>
  <si>
    <t xml:space="preserve">    2、燃料动力费</t>
  </si>
  <si>
    <t xml:space="preserve">    3、配气损耗费</t>
  </si>
  <si>
    <t xml:space="preserve">    4、职工薪酬</t>
  </si>
  <si>
    <t xml:space="preserve">    5、修理费</t>
  </si>
  <si>
    <t xml:space="preserve">    6、其他费用</t>
  </si>
  <si>
    <t>（二）管理费用</t>
  </si>
  <si>
    <t>其中：1、管理人员薪酬</t>
  </si>
  <si>
    <t xml:space="preserve">   2、办公费、差旅费、会议费</t>
  </si>
  <si>
    <t xml:space="preserve">   3、业务招待费</t>
  </si>
  <si>
    <t>（三）销售费用</t>
  </si>
  <si>
    <t>其中：1、销售人员薪酬</t>
  </si>
  <si>
    <t xml:space="preserve">   3、广告和业务宣传费</t>
  </si>
  <si>
    <t xml:space="preserve">   4、业务招待费</t>
  </si>
  <si>
    <t>(四）安装收入冲减成本</t>
  </si>
  <si>
    <t>二、折旧及摊销</t>
  </si>
  <si>
    <t>19=20+21</t>
  </si>
  <si>
    <t>（一）折旧</t>
  </si>
  <si>
    <t>（二）摊销</t>
  </si>
  <si>
    <t>三、配气总成本</t>
  </si>
  <si>
    <t>22=1+19</t>
  </si>
  <si>
    <t>四、年配气总量</t>
  </si>
  <si>
    <t>五、配气单位成本</t>
  </si>
  <si>
    <t>24=22/23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</si>
</sst>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Times New Roman"/>
      <family val="1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8"/>
      <name val="宋体"/>
      <charset val="134"/>
      <scheme val="minor"/>
    </font>
    <font>
      <sz val="2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176" fontId="0" fillId="0" borderId="0" xfId="0" applyNumberForma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176" fontId="0" fillId="0" borderId="1" xfId="0" applyNumberForma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0" fillId="0" borderId="1" xfId="0" applyFill="1" applyBorder="1" applyAlignment="1">
      <alignment horizontal="center" vertical="justify"/>
    </xf>
    <xf numFmtId="0" fontId="0" fillId="0" borderId="1" xfId="0" applyFon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176" fontId="2" fillId="0" borderId="0" xfId="0" applyNumberFormat="1" applyFont="1" applyFill="1" applyBorder="1" applyAlignment="1">
      <alignment vertical="center" wrapText="1"/>
    </xf>
    <xf numFmtId="176" fontId="0" fillId="0" borderId="0" xfId="0" applyNumberFormat="1" applyFill="1" applyBorder="1" applyAlignment="1">
      <alignment horizontal="center" vertical="center"/>
    </xf>
    <xf numFmtId="43" fontId="4" fillId="0" borderId="1" xfId="49" applyFont="1" applyFill="1" applyBorder="1" applyAlignment="1">
      <alignment vertical="center"/>
    </xf>
    <xf numFmtId="176" fontId="0" fillId="0" borderId="1" xfId="0" applyNumberFormat="1" applyFont="1" applyFill="1" applyBorder="1" applyAlignment="1">
      <alignment vertical="center"/>
    </xf>
    <xf numFmtId="176" fontId="3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千位分隔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C:\&#20215;&#26684;&#31185;\&#21387;&#32553;&#22825;&#28982;&#27668;\&#22825;&#28982;&#27668;&#20215;&#26684;&#35843;&#33410;&#37329;&#27979;&#3163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调节金冲减"/>
      <sheetName val="调节金"/>
      <sheetName val="调价影响程度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8"/>
  <sheetViews>
    <sheetView tabSelected="1" workbookViewId="0">
      <selection activeCell="Q14" sqref="Q14"/>
    </sheetView>
  </sheetViews>
  <sheetFormatPr defaultColWidth="9" defaultRowHeight="13.5"/>
  <cols>
    <col min="1" max="1" width="28.2166666666667" style="1" customWidth="1"/>
    <col min="2" max="2" width="17.1083333333333" style="1" customWidth="1"/>
    <col min="3" max="3" width="6.775" style="2" customWidth="1"/>
    <col min="4" max="4" width="9" style="2" customWidth="1"/>
    <col min="5" max="5" width="6.775" style="2" customWidth="1"/>
    <col min="6" max="6" width="8.55833333333333" style="2"/>
    <col min="7" max="7" width="8" style="2" customWidth="1"/>
    <col min="8" max="8" width="7.33333333333333" style="2" customWidth="1"/>
    <col min="9" max="9" width="12.775" style="2"/>
    <col min="10" max="10" width="8.33333333333333" style="2" customWidth="1"/>
    <col min="11" max="11" width="9.21666666666667" style="2" customWidth="1"/>
    <col min="12" max="12" width="7.44166666666667" style="2" customWidth="1"/>
    <col min="13" max="13" width="8.33333333333333" style="2" customWidth="1"/>
    <col min="14" max="14" width="8.21666666666667" style="2" customWidth="1"/>
    <col min="15" max="16384" width="9" style="1"/>
  </cols>
  <sheetData>
    <row r="1" s="1" customFormat="1" ht="60" customHeight="1" spans="1:14">
      <c r="A1" s="3" t="s">
        <v>0</v>
      </c>
      <c r="B1" s="4"/>
      <c r="C1" s="5"/>
      <c r="D1" s="5"/>
      <c r="E1" s="5"/>
      <c r="F1" s="5"/>
      <c r="G1" s="5"/>
      <c r="H1" s="5"/>
      <c r="I1" s="13"/>
      <c r="J1" s="5"/>
      <c r="K1" s="5"/>
      <c r="L1" s="5"/>
      <c r="M1" s="5"/>
      <c r="N1" s="5"/>
    </row>
    <row r="2" s="1" customFormat="1" ht="21" customHeight="1" spans="1:14">
      <c r="A2" s="3"/>
      <c r="B2" s="4"/>
      <c r="C2" s="5"/>
      <c r="D2" s="5"/>
      <c r="E2" s="5"/>
      <c r="F2" s="5"/>
      <c r="G2" s="5"/>
      <c r="H2" s="5"/>
      <c r="I2" s="13"/>
      <c r="J2" s="5"/>
      <c r="K2" s="14" t="s">
        <v>1</v>
      </c>
      <c r="L2" s="14"/>
      <c r="M2" s="14"/>
      <c r="N2" s="14"/>
    </row>
    <row r="3" s="1" customFormat="1" ht="18" customHeight="1" spans="1:14">
      <c r="A3" s="6" t="s">
        <v>2</v>
      </c>
      <c r="B3" s="6" t="s">
        <v>3</v>
      </c>
      <c r="C3" s="7" t="s">
        <v>4</v>
      </c>
      <c r="D3" s="7"/>
      <c r="E3" s="7"/>
      <c r="F3" s="7" t="s">
        <v>5</v>
      </c>
      <c r="G3" s="7"/>
      <c r="H3" s="7"/>
      <c r="I3" s="7" t="s">
        <v>6</v>
      </c>
      <c r="J3" s="7"/>
      <c r="K3" s="7"/>
      <c r="L3" s="7" t="s">
        <v>7</v>
      </c>
      <c r="M3" s="7"/>
      <c r="N3" s="7"/>
    </row>
    <row r="4" s="1" customFormat="1" ht="18" customHeight="1" spans="1:14">
      <c r="A4" s="6"/>
      <c r="B4" s="6"/>
      <c r="C4" s="8" t="s">
        <v>8</v>
      </c>
      <c r="D4" s="8" t="s">
        <v>9</v>
      </c>
      <c r="E4" s="8" t="s">
        <v>10</v>
      </c>
      <c r="F4" s="8" t="s">
        <v>8</v>
      </c>
      <c r="G4" s="8" t="s">
        <v>9</v>
      </c>
      <c r="H4" s="8" t="s">
        <v>10</v>
      </c>
      <c r="I4" s="8" t="s">
        <v>8</v>
      </c>
      <c r="J4" s="8" t="s">
        <v>9</v>
      </c>
      <c r="K4" s="8" t="s">
        <v>10</v>
      </c>
      <c r="L4" s="8" t="s">
        <v>8</v>
      </c>
      <c r="M4" s="8" t="s">
        <v>9</v>
      </c>
      <c r="N4" s="8" t="s">
        <v>10</v>
      </c>
    </row>
    <row r="5" s="1" customFormat="1" ht="18" customHeight="1" spans="1:14">
      <c r="A5" s="9" t="s">
        <v>11</v>
      </c>
      <c r="B5" s="10" t="s">
        <v>12</v>
      </c>
      <c r="C5" s="7">
        <f>C6+C13</f>
        <v>90</v>
      </c>
      <c r="D5" s="7"/>
      <c r="E5" s="7"/>
      <c r="F5" s="7">
        <f>F6+F13</f>
        <v>111</v>
      </c>
      <c r="G5" s="7"/>
      <c r="H5" s="7"/>
      <c r="I5" s="8">
        <f>I6+I13+I17+I22</f>
        <v>182.348462441594</v>
      </c>
      <c r="J5" s="7"/>
      <c r="K5" s="7"/>
      <c r="L5" s="7">
        <f t="shared" ref="L5:L7" si="0">(C5+F5+I5)/3</f>
        <v>127.782820813865</v>
      </c>
      <c r="M5" s="7"/>
      <c r="N5" s="7"/>
    </row>
    <row r="6" s="1" customFormat="1" ht="18" customHeight="1" spans="1:14">
      <c r="A6" s="11" t="s">
        <v>13</v>
      </c>
      <c r="B6" s="10" t="s">
        <v>14</v>
      </c>
      <c r="C6" s="7">
        <v>70</v>
      </c>
      <c r="D6" s="7"/>
      <c r="E6" s="7"/>
      <c r="F6" s="7">
        <v>82</v>
      </c>
      <c r="G6" s="7"/>
      <c r="H6" s="7"/>
      <c r="I6" s="8">
        <f>I7+I8+I9+I10+I11+I12</f>
        <v>168.568210211594</v>
      </c>
      <c r="J6" s="7"/>
      <c r="K6" s="7"/>
      <c r="L6" s="7">
        <f t="shared" si="0"/>
        <v>106.856070070531</v>
      </c>
      <c r="M6" s="7"/>
      <c r="N6" s="7"/>
    </row>
    <row r="7" s="1" customFormat="1" ht="18" customHeight="1" spans="1:14">
      <c r="A7" s="12" t="s">
        <v>15</v>
      </c>
      <c r="B7" s="10">
        <v>3</v>
      </c>
      <c r="C7" s="7">
        <v>49</v>
      </c>
      <c r="D7" s="7"/>
      <c r="E7" s="7"/>
      <c r="F7" s="7">
        <v>70</v>
      </c>
      <c r="G7" s="7"/>
      <c r="H7" s="7"/>
      <c r="I7" s="15">
        <f>363927.65714927/10000</f>
        <v>36.392765714927</v>
      </c>
      <c r="J7" s="7"/>
      <c r="K7" s="7"/>
      <c r="L7" s="7">
        <f t="shared" si="0"/>
        <v>51.7975885716423</v>
      </c>
      <c r="M7" s="7"/>
      <c r="N7" s="7"/>
    </row>
    <row r="8" s="1" customFormat="1" ht="18" customHeight="1" spans="1:14">
      <c r="A8" s="12" t="s">
        <v>16</v>
      </c>
      <c r="B8" s="10">
        <v>4</v>
      </c>
      <c r="C8" s="7"/>
      <c r="D8" s="7"/>
      <c r="E8" s="7"/>
      <c r="F8" s="7"/>
      <c r="G8" s="7"/>
      <c r="H8" s="7"/>
      <c r="I8" s="8"/>
      <c r="J8" s="7"/>
      <c r="K8" s="7"/>
      <c r="L8" s="7"/>
      <c r="M8" s="7"/>
      <c r="N8" s="7"/>
    </row>
    <row r="9" s="1" customFormat="1" ht="18" customHeight="1" spans="1:14">
      <c r="A9" s="12" t="s">
        <v>17</v>
      </c>
      <c r="B9" s="10">
        <v>5</v>
      </c>
      <c r="C9" s="7">
        <v>3</v>
      </c>
      <c r="D9" s="7"/>
      <c r="E9" s="7"/>
      <c r="F9" s="7">
        <v>5</v>
      </c>
      <c r="G9" s="7"/>
      <c r="H9" s="7"/>
      <c r="I9" s="8"/>
      <c r="J9" s="7"/>
      <c r="K9" s="7"/>
      <c r="L9" s="7">
        <f t="shared" ref="L9:L16" si="1">(C9+F9+I9)/3</f>
        <v>2.66666666666667</v>
      </c>
      <c r="M9" s="7"/>
      <c r="N9" s="7"/>
    </row>
    <row r="10" s="1" customFormat="1" ht="18" customHeight="1" spans="1:14">
      <c r="A10" s="12" t="s">
        <v>18</v>
      </c>
      <c r="B10" s="10">
        <v>6</v>
      </c>
      <c r="C10" s="7">
        <v>13</v>
      </c>
      <c r="D10" s="7"/>
      <c r="E10" s="7"/>
      <c r="F10" s="7">
        <v>18</v>
      </c>
      <c r="G10" s="7"/>
      <c r="H10" s="7"/>
      <c r="I10" s="8">
        <v>67.25</v>
      </c>
      <c r="J10" s="7"/>
      <c r="K10" s="7"/>
      <c r="L10" s="7">
        <f t="shared" si="1"/>
        <v>32.75</v>
      </c>
      <c r="M10" s="7"/>
      <c r="N10" s="7"/>
    </row>
    <row r="11" s="1" customFormat="1" ht="18" customHeight="1" spans="1:14">
      <c r="A11" s="12" t="s">
        <v>19</v>
      </c>
      <c r="B11" s="10">
        <v>7</v>
      </c>
      <c r="C11" s="7">
        <v>3</v>
      </c>
      <c r="D11" s="7"/>
      <c r="E11" s="7"/>
      <c r="F11" s="7">
        <v>5</v>
      </c>
      <c r="G11" s="7"/>
      <c r="H11" s="7"/>
      <c r="I11" s="8"/>
      <c r="J11" s="7"/>
      <c r="K11" s="7"/>
      <c r="L11" s="7">
        <f t="shared" si="1"/>
        <v>2.66666666666667</v>
      </c>
      <c r="M11" s="7"/>
      <c r="N11" s="7"/>
    </row>
    <row r="12" s="1" customFormat="1" ht="18" customHeight="1" spans="1:14">
      <c r="A12" s="12" t="s">
        <v>20</v>
      </c>
      <c r="B12" s="10">
        <v>8</v>
      </c>
      <c r="C12" s="7">
        <v>2</v>
      </c>
      <c r="D12" s="7"/>
      <c r="E12" s="7"/>
      <c r="F12" s="7">
        <v>4</v>
      </c>
      <c r="G12" s="7"/>
      <c r="H12" s="7"/>
      <c r="I12" s="15">
        <f>649254.44496667/10000</f>
        <v>64.925444496667</v>
      </c>
      <c r="J12" s="7"/>
      <c r="K12" s="7"/>
      <c r="L12" s="7">
        <f t="shared" si="1"/>
        <v>23.6418148322223</v>
      </c>
      <c r="M12" s="7"/>
      <c r="N12" s="7"/>
    </row>
    <row r="13" s="1" customFormat="1" ht="18" customHeight="1" spans="1:14">
      <c r="A13" s="11" t="s">
        <v>21</v>
      </c>
      <c r="B13" s="10">
        <v>9</v>
      </c>
      <c r="C13" s="7">
        <v>20</v>
      </c>
      <c r="D13" s="7"/>
      <c r="E13" s="7"/>
      <c r="F13" s="7">
        <v>29</v>
      </c>
      <c r="G13" s="7"/>
      <c r="H13" s="7"/>
      <c r="I13" s="8">
        <f>I14+I15+I16</f>
        <v>13.78025223</v>
      </c>
      <c r="J13" s="7"/>
      <c r="K13" s="7"/>
      <c r="L13" s="7">
        <f t="shared" si="1"/>
        <v>20.9267507433333</v>
      </c>
      <c r="M13" s="7"/>
      <c r="N13" s="7"/>
    </row>
    <row r="14" s="1" customFormat="1" ht="18" customHeight="1" spans="1:14">
      <c r="A14" s="12" t="s">
        <v>22</v>
      </c>
      <c r="B14" s="10">
        <v>10</v>
      </c>
      <c r="C14" s="7">
        <v>13</v>
      </c>
      <c r="D14" s="7"/>
      <c r="E14" s="7"/>
      <c r="F14" s="7">
        <v>18</v>
      </c>
      <c r="G14" s="7"/>
      <c r="H14" s="7"/>
      <c r="I14" s="8"/>
      <c r="J14" s="7"/>
      <c r="K14" s="7"/>
      <c r="L14" s="7">
        <f t="shared" si="1"/>
        <v>10.3333333333333</v>
      </c>
      <c r="M14" s="7"/>
      <c r="N14" s="7"/>
    </row>
    <row r="15" s="1" customFormat="1" ht="18" customHeight="1" spans="1:14">
      <c r="A15" s="12" t="s">
        <v>23</v>
      </c>
      <c r="B15" s="10">
        <v>11</v>
      </c>
      <c r="C15" s="7">
        <v>5</v>
      </c>
      <c r="D15" s="7"/>
      <c r="E15" s="7"/>
      <c r="F15" s="7">
        <v>6</v>
      </c>
      <c r="G15" s="7"/>
      <c r="H15" s="7"/>
      <c r="I15" s="8">
        <f>93938.38/10000</f>
        <v>9.393838</v>
      </c>
      <c r="J15" s="7"/>
      <c r="K15" s="7"/>
      <c r="L15" s="7">
        <f t="shared" si="1"/>
        <v>6.797946</v>
      </c>
      <c r="M15" s="7"/>
      <c r="N15" s="7"/>
    </row>
    <row r="16" s="1" customFormat="1" ht="18" customHeight="1" spans="1:14">
      <c r="A16" s="12" t="s">
        <v>24</v>
      </c>
      <c r="B16" s="10">
        <v>12</v>
      </c>
      <c r="C16" s="7">
        <v>2</v>
      </c>
      <c r="D16" s="7"/>
      <c r="E16" s="7"/>
      <c r="F16" s="7">
        <v>5</v>
      </c>
      <c r="G16" s="7"/>
      <c r="H16" s="7"/>
      <c r="I16" s="8">
        <f>43864.1423/10000</f>
        <v>4.38641423</v>
      </c>
      <c r="J16" s="7"/>
      <c r="K16" s="7"/>
      <c r="L16" s="7">
        <f t="shared" si="1"/>
        <v>3.79547141</v>
      </c>
      <c r="M16" s="7"/>
      <c r="N16" s="7"/>
    </row>
    <row r="17" s="1" customFormat="1" ht="18" customHeight="1" spans="1:14">
      <c r="A17" s="11" t="s">
        <v>25</v>
      </c>
      <c r="B17" s="10">
        <v>13</v>
      </c>
      <c r="C17" s="7"/>
      <c r="D17" s="7"/>
      <c r="E17" s="7"/>
      <c r="F17" s="7"/>
      <c r="G17" s="7"/>
      <c r="H17" s="7"/>
      <c r="I17" s="8"/>
      <c r="J17" s="7"/>
      <c r="K17" s="7"/>
      <c r="L17" s="7"/>
      <c r="M17" s="7"/>
      <c r="N17" s="7"/>
    </row>
    <row r="18" s="1" customFormat="1" ht="18" customHeight="1" spans="1:14">
      <c r="A18" s="12" t="s">
        <v>26</v>
      </c>
      <c r="B18" s="10">
        <v>14</v>
      </c>
      <c r="C18" s="7"/>
      <c r="D18" s="7"/>
      <c r="E18" s="7"/>
      <c r="F18" s="7"/>
      <c r="G18" s="7"/>
      <c r="H18" s="7"/>
      <c r="I18" s="8"/>
      <c r="J18" s="7"/>
      <c r="K18" s="7"/>
      <c r="L18" s="7"/>
      <c r="M18" s="7"/>
      <c r="N18" s="7"/>
    </row>
    <row r="19" s="1" customFormat="1" ht="18" customHeight="1" spans="1:14">
      <c r="A19" s="12" t="s">
        <v>23</v>
      </c>
      <c r="B19" s="10">
        <v>15</v>
      </c>
      <c r="C19" s="7"/>
      <c r="D19" s="7"/>
      <c r="E19" s="7"/>
      <c r="F19" s="7"/>
      <c r="G19" s="7"/>
      <c r="H19" s="7"/>
      <c r="I19" s="8"/>
      <c r="J19" s="7"/>
      <c r="K19" s="7"/>
      <c r="L19" s="7"/>
      <c r="M19" s="7"/>
      <c r="N19" s="7"/>
    </row>
    <row r="20" s="1" customFormat="1" ht="18" customHeight="1" spans="1:14">
      <c r="A20" s="12" t="s">
        <v>27</v>
      </c>
      <c r="B20" s="10">
        <v>16</v>
      </c>
      <c r="C20" s="7"/>
      <c r="D20" s="7"/>
      <c r="E20" s="7"/>
      <c r="F20" s="7"/>
      <c r="G20" s="7"/>
      <c r="H20" s="7"/>
      <c r="I20" s="8"/>
      <c r="J20" s="7"/>
      <c r="K20" s="7"/>
      <c r="L20" s="7"/>
      <c r="M20" s="7"/>
      <c r="N20" s="7"/>
    </row>
    <row r="21" s="1" customFormat="1" ht="18" customHeight="1" spans="1:14">
      <c r="A21" s="12" t="s">
        <v>28</v>
      </c>
      <c r="B21" s="10">
        <v>17</v>
      </c>
      <c r="C21" s="7"/>
      <c r="D21" s="7"/>
      <c r="E21" s="7"/>
      <c r="F21" s="7"/>
      <c r="G21" s="7"/>
      <c r="H21" s="7"/>
      <c r="I21" s="8"/>
      <c r="J21" s="7"/>
      <c r="K21" s="7"/>
      <c r="L21" s="7"/>
      <c r="M21" s="7"/>
      <c r="N21" s="7"/>
    </row>
    <row r="22" s="1" customFormat="1" ht="18" customHeight="1" spans="1:14">
      <c r="A22" s="11" t="s">
        <v>29</v>
      </c>
      <c r="B22" s="10">
        <v>18</v>
      </c>
      <c r="C22" s="7"/>
      <c r="D22" s="7"/>
      <c r="E22" s="7"/>
      <c r="F22" s="7"/>
      <c r="G22" s="7"/>
      <c r="H22" s="7"/>
      <c r="I22" s="8"/>
      <c r="J22" s="7"/>
      <c r="K22" s="7"/>
      <c r="L22" s="7"/>
      <c r="M22" s="7"/>
      <c r="N22" s="7"/>
    </row>
    <row r="23" s="1" customFormat="1" ht="18" customHeight="1" spans="1:14">
      <c r="A23" s="9" t="s">
        <v>30</v>
      </c>
      <c r="B23" s="10" t="s">
        <v>31</v>
      </c>
      <c r="C23" s="7"/>
      <c r="D23" s="7"/>
      <c r="E23" s="7"/>
      <c r="F23" s="7">
        <v>66</v>
      </c>
      <c r="G23" s="7"/>
      <c r="H23" s="7"/>
      <c r="I23" s="16">
        <f>328992.96/10000</f>
        <v>32.899296</v>
      </c>
      <c r="J23" s="7"/>
      <c r="K23" s="7"/>
      <c r="L23" s="7">
        <f t="shared" ref="L23:L28" si="2">(C23+F23+I23)/3</f>
        <v>32.966432</v>
      </c>
      <c r="M23" s="7"/>
      <c r="N23" s="7"/>
    </row>
    <row r="24" s="1" customFormat="1" ht="18" customHeight="1" spans="1:14">
      <c r="A24" s="12" t="s">
        <v>32</v>
      </c>
      <c r="B24" s="10">
        <v>20</v>
      </c>
      <c r="C24" s="7"/>
      <c r="D24" s="7"/>
      <c r="E24" s="7"/>
      <c r="F24" s="7">
        <v>49</v>
      </c>
      <c r="G24" s="7"/>
      <c r="H24" s="7"/>
      <c r="I24" s="8">
        <v>32.9</v>
      </c>
      <c r="J24" s="7"/>
      <c r="K24" s="7"/>
      <c r="L24" s="7">
        <f t="shared" si="2"/>
        <v>27.3</v>
      </c>
      <c r="M24" s="7"/>
      <c r="N24" s="7"/>
    </row>
    <row r="25" s="1" customFormat="1" ht="18" customHeight="1" spans="1:14">
      <c r="A25" s="12" t="s">
        <v>33</v>
      </c>
      <c r="B25" s="10">
        <v>21</v>
      </c>
      <c r="C25" s="7"/>
      <c r="D25" s="7"/>
      <c r="E25" s="7"/>
      <c r="F25" s="7">
        <v>17</v>
      </c>
      <c r="G25" s="7"/>
      <c r="H25" s="7"/>
      <c r="I25" s="8"/>
      <c r="J25" s="7"/>
      <c r="K25" s="7"/>
      <c r="L25" s="7">
        <f t="shared" si="2"/>
        <v>5.66666666666667</v>
      </c>
      <c r="M25" s="7"/>
      <c r="N25" s="7"/>
    </row>
    <row r="26" s="1" customFormat="1" ht="18" customHeight="1" spans="1:14">
      <c r="A26" s="9" t="s">
        <v>34</v>
      </c>
      <c r="B26" s="10" t="s">
        <v>35</v>
      </c>
      <c r="C26" s="7">
        <v>90</v>
      </c>
      <c r="D26" s="7"/>
      <c r="E26" s="7"/>
      <c r="F26" s="7">
        <v>110</v>
      </c>
      <c r="G26" s="7"/>
      <c r="H26" s="7"/>
      <c r="I26" s="8">
        <f>I5+I23</f>
        <v>215.247758441594</v>
      </c>
      <c r="J26" s="7"/>
      <c r="K26" s="7"/>
      <c r="L26" s="7">
        <f t="shared" si="2"/>
        <v>138.415919480531</v>
      </c>
      <c r="M26" s="7"/>
      <c r="N26" s="7"/>
    </row>
    <row r="27" s="1" customFormat="1" ht="18" customHeight="1" spans="1:14">
      <c r="A27" s="9" t="s">
        <v>36</v>
      </c>
      <c r="B27" s="10">
        <v>23</v>
      </c>
      <c r="C27" s="7">
        <v>40.83</v>
      </c>
      <c r="D27" s="7"/>
      <c r="E27" s="7"/>
      <c r="F27" s="7">
        <v>60.46</v>
      </c>
      <c r="G27" s="7"/>
      <c r="H27" s="7"/>
      <c r="I27" s="8">
        <f>1408938/10000</f>
        <v>140.8938</v>
      </c>
      <c r="J27" s="7"/>
      <c r="K27" s="7"/>
      <c r="L27" s="7">
        <f t="shared" si="2"/>
        <v>80.7279333333333</v>
      </c>
      <c r="M27" s="7"/>
      <c r="N27" s="7"/>
    </row>
    <row r="28" s="1" customFormat="1" ht="18" customHeight="1" spans="1:14">
      <c r="A28" s="9" t="s">
        <v>37</v>
      </c>
      <c r="B28" s="10" t="s">
        <v>38</v>
      </c>
      <c r="C28" s="7">
        <f>C26/C27</f>
        <v>2.20426157237326</v>
      </c>
      <c r="D28" s="7"/>
      <c r="E28" s="7"/>
      <c r="F28" s="7">
        <f>F26/F27</f>
        <v>1.81938471716838</v>
      </c>
      <c r="G28" s="7"/>
      <c r="H28" s="7"/>
      <c r="I28" s="8">
        <f>I26/I27</f>
        <v>1.52773052072976</v>
      </c>
      <c r="J28" s="7"/>
      <c r="K28" s="7"/>
      <c r="L28" s="7">
        <f t="shared" si="2"/>
        <v>1.85045893675713</v>
      </c>
      <c r="M28" s="7"/>
      <c r="N28" s="17"/>
    </row>
  </sheetData>
  <mergeCells count="7">
    <mergeCell ref="A1:N1"/>
    <mergeCell ref="C3:E3"/>
    <mergeCell ref="F3:H3"/>
    <mergeCell ref="I3:K3"/>
    <mergeCell ref="L3:N3"/>
    <mergeCell ref="A3:A4"/>
    <mergeCell ref="B3:B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seven</cp:lastModifiedBy>
  <dcterms:created xsi:type="dcterms:W3CDTF">2023-05-12T11:15:00Z</dcterms:created>
  <dcterms:modified xsi:type="dcterms:W3CDTF">2025-01-23T02:27:54Z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8426A3ECFDEC4345981B173EB51A87B1_12</vt:lpwstr>
  </property>
</Properties>
</file>